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-Finance\2018-2019\"/>
    </mc:Choice>
  </mc:AlternateContent>
  <xr:revisionPtr revIDLastSave="0" documentId="10_ncr:100000_{F04849C3-BE8F-4F5D-BC21-2D4894B81B5C}" xr6:coauthVersionLast="31" xr6:coauthVersionMax="31" xr10:uidLastSave="{00000000-0000-0000-0000-000000000000}"/>
  <bookViews>
    <workbookView xWindow="360" yWindow="1110" windowWidth="11295" windowHeight="541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D27" i="1" l="1"/>
  <c r="L32" i="1" l="1"/>
  <c r="N32" i="1" s="1"/>
  <c r="G23" i="1" l="1"/>
  <c r="G27" i="1" l="1"/>
  <c r="G30" i="1" s="1"/>
  <c r="G28" i="1"/>
  <c r="M27" i="1" l="1"/>
  <c r="L8" i="1"/>
  <c r="N27" i="1" l="1"/>
  <c r="N30" i="1" s="1"/>
  <c r="M30" i="1"/>
  <c r="G9" i="1"/>
  <c r="G10" i="1"/>
  <c r="G11" i="1"/>
  <c r="O19" i="3"/>
  <c r="O18" i="3"/>
  <c r="O15" i="3"/>
  <c r="O14" i="3"/>
  <c r="O11" i="3"/>
  <c r="O10" i="3"/>
  <c r="F25" i="1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14" i="2"/>
  <c r="E30" i="1" l="1"/>
  <c r="F30" i="1"/>
  <c r="H30" i="1"/>
  <c r="I30" i="1"/>
  <c r="J30" i="1"/>
  <c r="K30" i="1"/>
  <c r="D30" i="1"/>
  <c r="M39" i="1" l="1"/>
  <c r="E26" i="1"/>
  <c r="E34" i="1" s="1"/>
  <c r="F26" i="1"/>
  <c r="F34" i="1" s="1"/>
  <c r="H26" i="1"/>
  <c r="I26" i="1"/>
  <c r="I34" i="1" s="1"/>
  <c r="J26" i="1"/>
  <c r="J34" i="1" s="1"/>
  <c r="K26" i="1"/>
  <c r="K34" i="1" s="1"/>
  <c r="H34" i="1" l="1"/>
  <c r="G29" i="1" l="1"/>
  <c r="G25" i="1" l="1"/>
  <c r="G32" i="1" l="1"/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6" i="1" l="1"/>
  <c r="G8" i="1"/>
  <c r="M8" i="1" s="1"/>
  <c r="L28" i="1" l="1"/>
  <c r="L30" i="1" s="1"/>
  <c r="L34" i="1" s="1"/>
  <c r="O32" i="1" l="1"/>
  <c r="G16" i="1"/>
  <c r="G21" i="1"/>
  <c r="G18" i="1"/>
  <c r="G19" i="1"/>
  <c r="G22" i="1"/>
  <c r="G12" i="1"/>
  <c r="G13" i="1"/>
  <c r="G14" i="1"/>
  <c r="G15" i="1"/>
  <c r="G17" i="1"/>
  <c r="G20" i="1"/>
  <c r="G24" i="1"/>
  <c r="D26" i="1"/>
  <c r="D34" i="1" s="1"/>
  <c r="G26" i="1" l="1"/>
  <c r="G34" i="1" s="1"/>
  <c r="M28" i="1"/>
  <c r="M21" i="1"/>
  <c r="O8" i="1"/>
  <c r="M22" i="1"/>
  <c r="O22" i="1" s="1"/>
  <c r="M18" i="1"/>
  <c r="O18" i="1" s="1"/>
  <c r="M15" i="1"/>
  <c r="M20" i="1"/>
  <c r="M14" i="1"/>
  <c r="O14" i="1" s="1"/>
  <c r="M17" i="1"/>
  <c r="M11" i="1"/>
  <c r="O11" i="1" s="1"/>
  <c r="M19" i="1"/>
  <c r="O19" i="1" s="1"/>
  <c r="M25" i="1"/>
  <c r="O25" i="1" s="1"/>
  <c r="M24" i="1"/>
  <c r="M13" i="1"/>
  <c r="M12" i="1"/>
  <c r="M10" i="1"/>
  <c r="O10" i="1" s="1"/>
  <c r="M9" i="1"/>
  <c r="M16" i="1"/>
  <c r="O16" i="1" s="1"/>
  <c r="M23" i="1"/>
  <c r="O28" i="1" l="1"/>
  <c r="O30" i="1" s="1"/>
  <c r="M26" i="1"/>
  <c r="N28" i="1"/>
  <c r="N21" i="1"/>
  <c r="N9" i="1"/>
  <c r="O9" i="1"/>
  <c r="N12" i="1"/>
  <c r="O12" i="1"/>
  <c r="N15" i="1"/>
  <c r="O15" i="1"/>
  <c r="N23" i="1"/>
  <c r="O23" i="1"/>
  <c r="N13" i="1"/>
  <c r="O13" i="1"/>
  <c r="N18" i="1"/>
  <c r="N17" i="1"/>
  <c r="N8" i="1"/>
  <c r="N22" i="1"/>
  <c r="N20" i="1"/>
  <c r="N14" i="1"/>
  <c r="N11" i="1"/>
  <c r="N16" i="1"/>
  <c r="N19" i="1"/>
  <c r="N25" i="1"/>
  <c r="N10" i="1"/>
  <c r="N24" i="1"/>
  <c r="M38" i="1" l="1"/>
  <c r="O26" i="1"/>
  <c r="O34" i="1" s="1"/>
  <c r="N26" i="1"/>
  <c r="P26" i="1"/>
  <c r="M34" i="1"/>
  <c r="M40" i="1" l="1"/>
  <c r="M41" i="1"/>
  <c r="N34" i="1"/>
  <c r="M43" i="1" l="1"/>
</calcChain>
</file>

<file path=xl/sharedStrings.xml><?xml version="1.0" encoding="utf-8"?>
<sst xmlns="http://schemas.openxmlformats.org/spreadsheetml/2006/main" count="82" uniqueCount="76">
  <si>
    <t>ASSESSED</t>
  </si>
  <si>
    <t>1 MILL YIELDS</t>
  </si>
  <si>
    <t>TOTAL</t>
  </si>
  <si>
    <t>PROPERTY</t>
  </si>
  <si>
    <t>CASH</t>
  </si>
  <si>
    <t xml:space="preserve">          CASH</t>
  </si>
  <si>
    <t>NON-TAX</t>
  </si>
  <si>
    <t>TAX</t>
  </si>
  <si>
    <t>MILL</t>
  </si>
  <si>
    <t>FUND NO.</t>
  </si>
  <si>
    <t>FUND NAME</t>
  </si>
  <si>
    <t>APPROPRIATION</t>
  </si>
  <si>
    <t>RESERVES</t>
  </si>
  <si>
    <t>REQUIREMENT</t>
  </si>
  <si>
    <t xml:space="preserve">      AVAILABLE</t>
  </si>
  <si>
    <t>REVENUES</t>
  </si>
  <si>
    <t>RESOURCES</t>
  </si>
  <si>
    <t>LEVY</t>
  </si>
  <si>
    <t>1000</t>
  </si>
  <si>
    <t>GENERAL FUND</t>
  </si>
  <si>
    <t>2300</t>
  </si>
  <si>
    <t>PUBLIC SAFETY</t>
  </si>
  <si>
    <t>2140</t>
  </si>
  <si>
    <t>NOXIOUS WEEDS</t>
  </si>
  <si>
    <t>FAIR</t>
  </si>
  <si>
    <t>2170</t>
  </si>
  <si>
    <t>AIRPORT</t>
  </si>
  <si>
    <t>DISTRICT COURT</t>
  </si>
  <si>
    <t>2220</t>
  </si>
  <si>
    <t>LIBRARY</t>
  </si>
  <si>
    <t>2230</t>
  </si>
  <si>
    <t>AMBULANCE</t>
  </si>
  <si>
    <t>2250</t>
  </si>
  <si>
    <t>PLANNING</t>
  </si>
  <si>
    <t>2272</t>
  </si>
  <si>
    <t>2280</t>
  </si>
  <si>
    <t>SENIOR CITIZENS</t>
  </si>
  <si>
    <t>2281</t>
  </si>
  <si>
    <t>SR. CITIZENS TRANSP.</t>
  </si>
  <si>
    <t>2290</t>
  </si>
  <si>
    <t>EXTENSION SERVICE</t>
  </si>
  <si>
    <t>2382</t>
  </si>
  <si>
    <t>SEARCH AND RESCUE</t>
  </si>
  <si>
    <t>COUNTY BD. OF HEALTH</t>
  </si>
  <si>
    <t>2212</t>
  </si>
  <si>
    <t>2213</t>
  </si>
  <si>
    <t>TROY PARK</t>
  </si>
  <si>
    <t>EUREKA PARK</t>
  </si>
  <si>
    <t>LIBBY PARK</t>
  </si>
  <si>
    <t>PERMISSIVE INSUR. LEVY</t>
  </si>
  <si>
    <t>TOTAL COUNTY MILLS ALLOWED</t>
  </si>
  <si>
    <t xml:space="preserve">TOTAL PERMISSIVE INSURANCE LEVY ALLOWED  </t>
  </si>
  <si>
    <t>REVENUE</t>
  </si>
  <si>
    <t>GRAND TOTAL</t>
  </si>
  <si>
    <t xml:space="preserve">ROAD </t>
  </si>
  <si>
    <t>SUB TOTAL</t>
  </si>
  <si>
    <t>TOTAL MILLS LEVIED</t>
  </si>
  <si>
    <t xml:space="preserve">LESS TAX INCREMENT DIST.VALUATION   </t>
  </si>
  <si>
    <t xml:space="preserve">ALLOCATED </t>
  </si>
  <si>
    <t>COST</t>
  </si>
  <si>
    <t>TRANSFER IN</t>
  </si>
  <si>
    <t>TRANSFER OUT</t>
  </si>
  <si>
    <t>TOTAL MILLS ALLOWABLE FOR FY 2015/2016</t>
  </si>
  <si>
    <t xml:space="preserve">VOTED </t>
  </si>
  <si>
    <t>MILLS</t>
  </si>
  <si>
    <t>Mills Left</t>
  </si>
  <si>
    <t xml:space="preserve">REVENUE </t>
  </si>
  <si>
    <t>SRS</t>
  </si>
  <si>
    <t>TAXABLE VALUATION 2017-2018</t>
  </si>
  <si>
    <t xml:space="preserve">TOTAL PERMISSIVE SRS </t>
  </si>
  <si>
    <t>FISCAL YEAR 2018-2019 TAX LEVY REQUIREMENT SCHEDULE</t>
  </si>
  <si>
    <t xml:space="preserve">Sherrif transfer in is 352894 in Permisive and 63865 SRS </t>
  </si>
  <si>
    <t xml:space="preserve">Disaster Emergency </t>
  </si>
  <si>
    <t xml:space="preserve">VOTED MILLS INCLUDING DISASTER </t>
  </si>
  <si>
    <t>2018-2019</t>
  </si>
  <si>
    <t>Final Budget for FY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</si>
</sst>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rgb="FF9C57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4" borderId="0" applyNumberFormat="0" applyBorder="0" applyAlignment="0" applyProtection="0"/>
  </cellStyleXfs>
  <cellXfs count="155">
    <xf numFmtId="0" fontId="0" fillId="0" borderId="0" xfId="0"/>
    <xf numFmtId="44" fontId="0" fillId="0" borderId="0" xfId="1" applyFont="1"/>
    <xf numFmtId="0" fontId="0" fillId="0" borderId="0" xfId="0" applyBorder="1"/>
    <xf numFmtId="2" fontId="0" fillId="0" borderId="0" xfId="2" applyNumberFormat="1" applyFont="1"/>
    <xf numFmtId="0" fontId="3" fillId="0" borderId="0" xfId="0" applyFont="1"/>
    <xf numFmtId="0" fontId="3" fillId="0" borderId="0" xfId="0" applyFont="1" applyBorder="1"/>
    <xf numFmtId="2" fontId="0" fillId="0" borderId="0" xfId="2" applyNumberFormat="1" applyFont="1" applyBorder="1"/>
    <xf numFmtId="44" fontId="0" fillId="0" borderId="0" xfId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vertical="center"/>
    </xf>
    <xf numFmtId="14" fontId="4" fillId="0" borderId="0" xfId="0" applyNumberFormat="1" applyFont="1"/>
    <xf numFmtId="0" fontId="5" fillId="0" borderId="0" xfId="0" applyFont="1"/>
    <xf numFmtId="0" fontId="5" fillId="0" borderId="0" xfId="0" applyFont="1" applyBorder="1"/>
    <xf numFmtId="44" fontId="4" fillId="0" borderId="0" xfId="1" applyFont="1" applyFill="1"/>
    <xf numFmtId="44" fontId="4" fillId="0" borderId="0" xfId="1" applyFont="1"/>
    <xf numFmtId="44" fontId="5" fillId="0" borderId="0" xfId="1" applyFont="1"/>
    <xf numFmtId="2" fontId="5" fillId="0" borderId="0" xfId="2" applyNumberFormat="1" applyFont="1"/>
    <xf numFmtId="0" fontId="4" fillId="0" borderId="0" xfId="0" applyFont="1"/>
    <xf numFmtId="44" fontId="4" fillId="0" borderId="0" xfId="1" applyFont="1" applyAlignment="1"/>
    <xf numFmtId="44" fontId="6" fillId="0" borderId="0" xfId="1" applyFont="1" applyAlignment="1">
      <alignment vertical="center"/>
    </xf>
    <xf numFmtId="44" fontId="5" fillId="0" borderId="0" xfId="1" applyFont="1" applyAlignment="1">
      <alignment vertical="center"/>
    </xf>
    <xf numFmtId="6" fontId="4" fillId="0" borderId="0" xfId="1" applyNumberFormat="1" applyFont="1"/>
    <xf numFmtId="6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9" fontId="5" fillId="0" borderId="0" xfId="2" applyFont="1"/>
    <xf numFmtId="44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1" applyFont="1" applyAlignment="1">
      <alignment horizontal="left"/>
    </xf>
    <xf numFmtId="49" fontId="5" fillId="0" borderId="0" xfId="1" applyNumberFormat="1" applyFont="1" applyAlignment="1">
      <alignment horizontal="center"/>
    </xf>
    <xf numFmtId="44" fontId="5" fillId="0" borderId="0" xfId="1" applyFont="1" applyBorder="1"/>
    <xf numFmtId="44" fontId="5" fillId="0" borderId="0" xfId="1" applyFont="1" applyBorder="1" applyAlignment="1">
      <alignment horizontal="center"/>
    </xf>
    <xf numFmtId="44" fontId="5" fillId="0" borderId="0" xfId="1" applyFont="1" applyBorder="1" applyAlignment="1">
      <alignment horizontal="left"/>
    </xf>
    <xf numFmtId="2" fontId="5" fillId="0" borderId="0" xfId="2" applyNumberFormat="1" applyFont="1" applyBorder="1"/>
    <xf numFmtId="2" fontId="5" fillId="0" borderId="0" xfId="2" applyNumberFormat="1" applyFont="1" applyAlignment="1">
      <alignment horizontal="center"/>
    </xf>
    <xf numFmtId="44" fontId="5" fillId="0" borderId="0" xfId="1" applyFont="1" applyFill="1" applyBorder="1" applyAlignment="1">
      <alignment horizontal="center"/>
    </xf>
    <xf numFmtId="0" fontId="5" fillId="0" borderId="26" xfId="0" applyFont="1" applyFill="1" applyBorder="1"/>
    <xf numFmtId="0" fontId="5" fillId="0" borderId="27" xfId="0" applyFont="1" applyFill="1" applyBorder="1"/>
    <xf numFmtId="0" fontId="5" fillId="0" borderId="28" xfId="0" applyFont="1" applyFill="1" applyBorder="1"/>
    <xf numFmtId="44" fontId="5" fillId="0" borderId="26" xfId="1" applyFont="1" applyFill="1" applyBorder="1"/>
    <xf numFmtId="44" fontId="5" fillId="0" borderId="29" xfId="1" applyFont="1" applyFill="1" applyBorder="1"/>
    <xf numFmtId="2" fontId="5" fillId="0" borderId="1" xfId="2" applyNumberFormat="1" applyFont="1" applyBorder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5" xfId="0" applyFont="1" applyFill="1" applyBorder="1"/>
    <xf numFmtId="44" fontId="5" fillId="0" borderId="1" xfId="1" applyFont="1" applyFill="1" applyBorder="1"/>
    <xf numFmtId="44" fontId="5" fillId="0" borderId="8" xfId="1" applyFont="1" applyFill="1" applyBorder="1"/>
    <xf numFmtId="44" fontId="5" fillId="0" borderId="7" xfId="1" applyFont="1" applyFill="1" applyBorder="1"/>
    <xf numFmtId="44" fontId="5" fillId="0" borderId="3" xfId="1" applyFont="1" applyFill="1" applyBorder="1"/>
    <xf numFmtId="0" fontId="5" fillId="0" borderId="1" xfId="0" quotePrefix="1" applyFont="1" applyFill="1" applyBorder="1" applyAlignment="1">
      <alignment horizontal="left"/>
    </xf>
    <xf numFmtId="0" fontId="5" fillId="0" borderId="10" xfId="0" applyFont="1" applyFill="1" applyBorder="1"/>
    <xf numFmtId="0" fontId="5" fillId="0" borderId="18" xfId="0" applyFont="1" applyFill="1" applyBorder="1"/>
    <xf numFmtId="0" fontId="5" fillId="0" borderId="4" xfId="0" applyFont="1" applyFill="1" applyBorder="1"/>
    <xf numFmtId="44" fontId="5" fillId="0" borderId="10" xfId="1" applyFont="1" applyFill="1" applyBorder="1"/>
    <xf numFmtId="44" fontId="5" fillId="0" borderId="11" xfId="1" applyFont="1" applyFill="1" applyBorder="1"/>
    <xf numFmtId="44" fontId="5" fillId="0" borderId="17" xfId="1" applyFont="1" applyFill="1" applyBorder="1"/>
    <xf numFmtId="44" fontId="5" fillId="0" borderId="25" xfId="1" applyFont="1" applyFill="1" applyBorder="1"/>
    <xf numFmtId="0" fontId="5" fillId="0" borderId="1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quotePrefix="1" applyFont="1" applyFill="1" applyBorder="1"/>
    <xf numFmtId="0" fontId="5" fillId="0" borderId="0" xfId="0" applyFont="1" applyFill="1" applyBorder="1"/>
    <xf numFmtId="44" fontId="5" fillId="0" borderId="0" xfId="1" applyFont="1" applyFill="1" applyBorder="1"/>
    <xf numFmtId="43" fontId="4" fillId="0" borderId="0" xfId="1" applyNumberFormat="1" applyFont="1" applyFill="1" applyBorder="1"/>
    <xf numFmtId="0" fontId="5" fillId="0" borderId="15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9" xfId="0" applyFont="1" applyFill="1" applyBorder="1"/>
    <xf numFmtId="44" fontId="5" fillId="0" borderId="6" xfId="1" applyFont="1" applyFill="1" applyBorder="1"/>
    <xf numFmtId="44" fontId="5" fillId="0" borderId="9" xfId="1" applyFont="1" applyFill="1" applyBorder="1"/>
    <xf numFmtId="2" fontId="5" fillId="0" borderId="30" xfId="1" applyNumberFormat="1" applyFont="1" applyFill="1" applyBorder="1"/>
    <xf numFmtId="2" fontId="5" fillId="0" borderId="24" xfId="1" applyNumberFormat="1" applyFont="1" applyFill="1" applyBorder="1"/>
    <xf numFmtId="0" fontId="7" fillId="0" borderId="1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4" fontId="5" fillId="0" borderId="14" xfId="1" applyFont="1" applyFill="1" applyBorder="1"/>
    <xf numFmtId="2" fontId="4" fillId="0" borderId="14" xfId="1" applyNumberFormat="1" applyFont="1" applyFill="1" applyBorder="1"/>
    <xf numFmtId="2" fontId="4" fillId="0" borderId="13" xfId="1" applyNumberFormat="1" applyFont="1" applyFill="1" applyBorder="1"/>
    <xf numFmtId="0" fontId="7" fillId="0" borderId="0" xfId="0" applyFont="1" applyFill="1" applyBorder="1" applyAlignment="1">
      <alignment horizontal="left"/>
    </xf>
    <xf numFmtId="44" fontId="4" fillId="0" borderId="0" xfId="1" applyFont="1" applyFill="1" applyBorder="1" applyAlignment="1">
      <alignment horizontal="left"/>
    </xf>
    <xf numFmtId="2" fontId="4" fillId="0" borderId="0" xfId="1" applyNumberFormat="1" applyFont="1" applyFill="1" applyBorder="1"/>
    <xf numFmtId="2" fontId="5" fillId="0" borderId="0" xfId="2" applyNumberFormat="1" applyFont="1" applyFill="1" applyBorder="1"/>
    <xf numFmtId="2" fontId="5" fillId="0" borderId="0" xfId="1" applyNumberFormat="1" applyFont="1" applyBorder="1"/>
    <xf numFmtId="44" fontId="4" fillId="0" borderId="0" xfId="1" applyFont="1" applyBorder="1"/>
    <xf numFmtId="2" fontId="4" fillId="0" borderId="0" xfId="1" applyNumberFormat="1" applyFont="1" applyBorder="1" applyAlignment="1">
      <alignment horizontal="right"/>
    </xf>
    <xf numFmtId="6" fontId="5" fillId="0" borderId="0" xfId="1" applyNumberFormat="1" applyFont="1" applyBorder="1"/>
    <xf numFmtId="0" fontId="4" fillId="0" borderId="0" xfId="0" applyFont="1" applyBorder="1"/>
    <xf numFmtId="2" fontId="4" fillId="0" borderId="0" xfId="1" applyNumberFormat="1" applyFont="1" applyBorder="1"/>
    <xf numFmtId="2" fontId="5" fillId="0" borderId="0" xfId="2" applyNumberFormat="1" applyFont="1" applyBorder="1" applyAlignment="1">
      <alignment horizontal="center"/>
    </xf>
    <xf numFmtId="2" fontId="4" fillId="0" borderId="0" xfId="2" applyNumberFormat="1" applyFont="1" applyBorder="1"/>
    <xf numFmtId="0" fontId="5" fillId="0" borderId="0" xfId="1" applyNumberFormat="1" applyFont="1" applyBorder="1"/>
    <xf numFmtId="44" fontId="4" fillId="0" borderId="0" xfId="0" applyNumberFormat="1" applyFont="1" applyBorder="1"/>
    <xf numFmtId="44" fontId="5" fillId="0" borderId="0" xfId="0" applyNumberFormat="1" applyFont="1" applyBorder="1"/>
    <xf numFmtId="0" fontId="4" fillId="0" borderId="0" xfId="0" applyFont="1" applyFill="1" applyBorder="1"/>
    <xf numFmtId="44" fontId="4" fillId="0" borderId="0" xfId="1" applyFont="1" applyFill="1" applyBorder="1" applyAlignment="1"/>
    <xf numFmtId="44" fontId="4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4" fontId="4" fillId="0" borderId="0" xfId="1" applyFont="1" applyFill="1" applyBorder="1"/>
    <xf numFmtId="14" fontId="4" fillId="0" borderId="0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44" fontId="5" fillId="2" borderId="1" xfId="1" applyFont="1" applyFill="1" applyBorder="1"/>
    <xf numFmtId="44" fontId="5" fillId="2" borderId="20" xfId="1" applyFont="1" applyFill="1" applyBorder="1"/>
    <xf numFmtId="44" fontId="5" fillId="0" borderId="30" xfId="1" applyFont="1" applyFill="1" applyBorder="1"/>
    <xf numFmtId="0" fontId="4" fillId="2" borderId="31" xfId="0" applyFont="1" applyFill="1" applyBorder="1" applyAlignment="1">
      <alignment horizontal="right"/>
    </xf>
    <xf numFmtId="44" fontId="5" fillId="2" borderId="34" xfId="1" applyFont="1" applyFill="1" applyBorder="1"/>
    <xf numFmtId="2" fontId="4" fillId="2" borderId="35" xfId="1" applyNumberFormat="1" applyFont="1" applyFill="1" applyBorder="1"/>
    <xf numFmtId="39" fontId="4" fillId="0" borderId="1" xfId="1" applyNumberFormat="1" applyFont="1" applyBorder="1"/>
    <xf numFmtId="39" fontId="4" fillId="2" borderId="1" xfId="1" applyNumberFormat="1" applyFont="1" applyFill="1" applyBorder="1"/>
    <xf numFmtId="39" fontId="5" fillId="0" borderId="0" xfId="1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3" xfId="0" applyFont="1" applyFill="1" applyBorder="1"/>
    <xf numFmtId="2" fontId="5" fillId="0" borderId="1" xfId="2" applyNumberFormat="1" applyFont="1" applyFill="1" applyBorder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44" fontId="9" fillId="0" borderId="0" xfId="1" applyFont="1" applyBorder="1"/>
    <xf numFmtId="0" fontId="10" fillId="0" borderId="0" xfId="0" applyFont="1" applyBorder="1"/>
    <xf numFmtId="44" fontId="10" fillId="0" borderId="0" xfId="1" applyFont="1" applyBorder="1"/>
    <xf numFmtId="2" fontId="10" fillId="0" borderId="0" xfId="2" applyNumberFormat="1" applyFont="1" applyBorder="1"/>
    <xf numFmtId="0" fontId="10" fillId="0" borderId="0" xfId="0" applyFont="1" applyBorder="1" applyAlignment="1"/>
    <xf numFmtId="0" fontId="9" fillId="0" borderId="0" xfId="0" applyFont="1" applyBorder="1" applyAlignment="1">
      <alignment horizontal="right"/>
    </xf>
    <xf numFmtId="44" fontId="10" fillId="0" borderId="0" xfId="0" applyNumberFormat="1" applyFont="1" applyBorder="1"/>
    <xf numFmtId="0" fontId="10" fillId="0" borderId="0" xfId="0" applyFont="1"/>
    <xf numFmtId="44" fontId="11" fillId="3" borderId="1" xfId="1" applyFont="1" applyFill="1" applyBorder="1"/>
    <xf numFmtId="44" fontId="5" fillId="3" borderId="1" xfId="1" applyFont="1" applyFill="1" applyBorder="1"/>
    <xf numFmtId="39" fontId="11" fillId="2" borderId="1" xfId="1" applyNumberFormat="1" applyFont="1" applyFill="1" applyBorder="1"/>
    <xf numFmtId="39" fontId="12" fillId="0" borderId="0" xfId="1" applyNumberFormat="1" applyFont="1" applyBorder="1"/>
    <xf numFmtId="14" fontId="4" fillId="0" borderId="0" xfId="1" applyNumberFormat="1" applyFont="1" applyFill="1"/>
    <xf numFmtId="18" fontId="4" fillId="0" borderId="0" xfId="1" applyNumberFormat="1" applyFont="1" applyFill="1" applyAlignment="1">
      <alignment horizontal="right"/>
    </xf>
    <xf numFmtId="164" fontId="5" fillId="0" borderId="1" xfId="2" applyNumberFormat="1" applyFont="1" applyBorder="1"/>
    <xf numFmtId="164" fontId="5" fillId="2" borderId="1" xfId="1" applyNumberFormat="1" applyFont="1" applyFill="1" applyBorder="1"/>
    <xf numFmtId="8" fontId="5" fillId="0" borderId="0" xfId="0" applyNumberFormat="1" applyFont="1"/>
    <xf numFmtId="0" fontId="13" fillId="0" borderId="2" xfId="3" applyFill="1" applyBorder="1"/>
    <xf numFmtId="0" fontId="13" fillId="0" borderId="5" xfId="3" applyFill="1" applyBorder="1"/>
    <xf numFmtId="44" fontId="13" fillId="0" borderId="1" xfId="3" applyNumberFormat="1" applyFill="1" applyBorder="1"/>
    <xf numFmtId="44" fontId="13" fillId="0" borderId="26" xfId="3" applyNumberFormat="1" applyFill="1" applyBorder="1"/>
    <xf numFmtId="44" fontId="13" fillId="0" borderId="8" xfId="3" applyNumberFormat="1" applyFill="1" applyBorder="1"/>
    <xf numFmtId="44" fontId="13" fillId="0" borderId="7" xfId="3" applyNumberFormat="1" applyFill="1" applyBorder="1"/>
    <xf numFmtId="44" fontId="13" fillId="0" borderId="3" xfId="3" applyNumberFormat="1" applyFill="1" applyBorder="1"/>
    <xf numFmtId="164" fontId="13" fillId="0" borderId="1" xfId="3" applyNumberFormat="1" applyFill="1" applyBorder="1"/>
    <xf numFmtId="2" fontId="13" fillId="0" borderId="1" xfId="3" applyNumberFormat="1" applyFill="1" applyBorder="1"/>
    <xf numFmtId="0" fontId="11" fillId="0" borderId="2" xfId="3" applyFont="1" applyFill="1" applyBorder="1"/>
    <xf numFmtId="8" fontId="5" fillId="0" borderId="0" xfId="1" applyNumberFormat="1" applyFont="1" applyFill="1" applyBorder="1"/>
    <xf numFmtId="39" fontId="5" fillId="2" borderId="20" xfId="1" applyNumberFormat="1" applyFont="1" applyFill="1" applyBorder="1"/>
    <xf numFmtId="14" fontId="4" fillId="0" borderId="23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2" borderId="32" xfId="0" applyFont="1" applyFill="1" applyBorder="1" applyAlignment="1">
      <alignment horizontal="right"/>
    </xf>
    <xf numFmtId="0" fontId="4" fillId="2" borderId="33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</cellXfs>
  <cellStyles count="4">
    <cellStyle name="Currency" xfId="1" builtinId="4"/>
    <cellStyle name="Neutral" xfId="3" builtinId="2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55"/>
  <sheetViews>
    <sheetView tabSelected="1" showOutlineSymbols="0" topLeftCell="A13" zoomScale="70" zoomScaleNormal="70" workbookViewId="0">
      <selection activeCell="N47" sqref="N47"/>
    </sheetView>
  </sheetViews>
  <sheetFormatPr defaultRowHeight="12.75" outlineLevelRow="1" outlineLevelCol="3" x14ac:dyDescent="0.2"/>
  <cols>
    <col min="1" max="1" width="10" customWidth="1"/>
    <col min="2" max="2" width="18.28515625" customWidth="1"/>
    <col min="3" max="3" width="19.140625" style="2" customWidth="1"/>
    <col min="4" max="4" width="26.42578125" style="1" bestFit="1" customWidth="1" outlineLevel="3"/>
    <col min="5" max="5" width="21.140625" style="1" customWidth="1" outlineLevel="3"/>
    <col min="6" max="6" width="22.85546875" style="1" bestFit="1" customWidth="1" outlineLevel="3"/>
    <col min="7" max="7" width="29.42578125" style="1" customWidth="1" outlineLevel="2"/>
    <col min="8" max="8" width="22.140625" style="1" customWidth="1" outlineLevel="3"/>
    <col min="9" max="9" width="20.28515625" style="1" customWidth="1" outlineLevel="3"/>
    <col min="10" max="10" width="21.140625" style="1" bestFit="1" customWidth="1" outlineLevel="3"/>
    <col min="11" max="11" width="28.42578125" style="1" bestFit="1" customWidth="1" outlineLevel="3"/>
    <col min="12" max="12" width="23.42578125" style="1" customWidth="1" outlineLevel="2"/>
    <col min="13" max="13" width="22.28515625" style="1" customWidth="1" outlineLevel="1"/>
    <col min="14" max="14" width="25.5703125" style="1" customWidth="1"/>
    <col min="15" max="15" width="13.7109375" style="3" customWidth="1"/>
    <col min="16" max="16" width="11" style="3" customWidth="1"/>
    <col min="17" max="17" width="16.5703125" style="3" customWidth="1"/>
    <col min="18" max="18" width="16.42578125" customWidth="1"/>
  </cols>
  <sheetData>
    <row r="1" spans="1:21" ht="18" x14ac:dyDescent="0.25">
      <c r="A1" s="12"/>
      <c r="B1" s="13"/>
      <c r="C1" s="14"/>
      <c r="D1" s="124">
        <v>43347</v>
      </c>
      <c r="E1" s="125"/>
      <c r="F1" s="15"/>
      <c r="G1" s="16"/>
      <c r="H1" s="16"/>
      <c r="I1" s="16"/>
      <c r="J1" s="17"/>
      <c r="K1" s="17"/>
      <c r="L1" s="17"/>
      <c r="M1" s="17"/>
      <c r="N1" s="17"/>
      <c r="O1" s="18"/>
      <c r="P1" s="18"/>
      <c r="Q1" s="18"/>
      <c r="R1" s="13"/>
      <c r="S1" s="13"/>
      <c r="T1" s="13"/>
      <c r="U1" s="13"/>
    </row>
    <row r="2" spans="1:21" ht="18" customHeight="1" x14ac:dyDescent="0.25">
      <c r="A2" s="19" t="s">
        <v>0</v>
      </c>
      <c r="B2" s="20"/>
      <c r="C2" s="20"/>
      <c r="D2" s="20"/>
      <c r="E2" s="20"/>
      <c r="F2" s="20"/>
      <c r="G2" s="20" t="s">
        <v>70</v>
      </c>
      <c r="H2" s="20"/>
      <c r="I2" s="20"/>
      <c r="J2" s="20"/>
      <c r="K2" s="20"/>
      <c r="L2" s="21"/>
      <c r="M2" s="22"/>
      <c r="N2" s="22"/>
      <c r="O2" s="22"/>
      <c r="P2" s="22"/>
      <c r="Q2" s="18"/>
      <c r="R2" s="13"/>
      <c r="S2" s="13"/>
      <c r="T2" s="13"/>
      <c r="U2" s="13"/>
    </row>
    <row r="3" spans="1:21" ht="18" x14ac:dyDescent="0.25">
      <c r="A3" s="149" t="s">
        <v>68</v>
      </c>
      <c r="B3" s="149"/>
      <c r="C3" s="149"/>
      <c r="D3" s="23">
        <v>3643552</v>
      </c>
      <c r="E3" s="23"/>
      <c r="F3" s="16"/>
      <c r="G3" s="16"/>
      <c r="H3" s="16"/>
      <c r="I3" s="16"/>
      <c r="J3" s="17"/>
      <c r="K3" s="17"/>
      <c r="L3" s="22"/>
      <c r="M3" s="22"/>
      <c r="N3" s="22"/>
      <c r="O3" s="22"/>
      <c r="P3" s="22"/>
      <c r="Q3" s="18"/>
      <c r="R3" s="13"/>
      <c r="S3" s="13"/>
      <c r="T3" s="13"/>
      <c r="U3" s="13"/>
    </row>
    <row r="4" spans="1:21" ht="18" x14ac:dyDescent="0.25">
      <c r="A4" s="150" t="s">
        <v>57</v>
      </c>
      <c r="B4" s="150"/>
      <c r="C4" s="150"/>
      <c r="D4" s="24">
        <v>-210989</v>
      </c>
      <c r="E4" s="24"/>
      <c r="F4" s="16"/>
      <c r="G4" s="17"/>
      <c r="H4" s="16"/>
      <c r="I4" s="16"/>
      <c r="J4" s="17"/>
      <c r="K4" s="17"/>
      <c r="L4" s="17"/>
      <c r="M4" s="17"/>
      <c r="N4" s="17"/>
      <c r="O4" s="18"/>
      <c r="P4" s="18"/>
      <c r="Q4" s="18"/>
      <c r="R4" s="13"/>
      <c r="S4" s="13"/>
      <c r="T4" s="13"/>
      <c r="U4" s="13"/>
    </row>
    <row r="5" spans="1:21" ht="18" x14ac:dyDescent="0.25">
      <c r="A5" s="19" t="s">
        <v>1</v>
      </c>
      <c r="B5" s="24"/>
      <c r="C5" s="25"/>
      <c r="D5" s="24">
        <v>34800</v>
      </c>
      <c r="E5" s="24"/>
      <c r="F5" s="26"/>
      <c r="G5" s="17"/>
      <c r="H5" s="17"/>
      <c r="I5" s="17"/>
      <c r="J5" s="17"/>
      <c r="K5" s="17"/>
      <c r="L5" s="27" t="s">
        <v>2</v>
      </c>
      <c r="M5" s="27" t="s">
        <v>3</v>
      </c>
      <c r="N5" s="17"/>
      <c r="O5" s="18"/>
      <c r="P5" s="18"/>
      <c r="Q5" s="18"/>
      <c r="R5" s="13"/>
      <c r="S5" s="13"/>
      <c r="T5" s="13"/>
      <c r="U5" s="13"/>
    </row>
    <row r="6" spans="1:21" s="4" customFormat="1" ht="18" x14ac:dyDescent="0.25">
      <c r="A6" s="13"/>
      <c r="B6" s="13"/>
      <c r="C6" s="13"/>
      <c r="D6" s="13"/>
      <c r="E6" s="28" t="s">
        <v>66</v>
      </c>
      <c r="F6" s="27" t="s">
        <v>4</v>
      </c>
      <c r="G6" s="27" t="s">
        <v>2</v>
      </c>
      <c r="H6" s="29" t="s">
        <v>5</v>
      </c>
      <c r="I6" s="27" t="s">
        <v>58</v>
      </c>
      <c r="J6" s="27" t="s">
        <v>6</v>
      </c>
      <c r="K6" s="27" t="s">
        <v>52</v>
      </c>
      <c r="L6" s="27" t="s">
        <v>6</v>
      </c>
      <c r="M6" s="27" t="s">
        <v>7</v>
      </c>
      <c r="N6" s="27" t="s">
        <v>2</v>
      </c>
      <c r="O6" s="18" t="s">
        <v>8</v>
      </c>
      <c r="P6" s="18" t="s">
        <v>63</v>
      </c>
      <c r="Q6" s="30"/>
      <c r="R6" s="13"/>
      <c r="S6" s="13"/>
      <c r="T6" s="13"/>
      <c r="U6" s="13"/>
    </row>
    <row r="7" spans="1:21" s="4" customFormat="1" ht="18" x14ac:dyDescent="0.25">
      <c r="A7" s="14" t="s">
        <v>9</v>
      </c>
      <c r="B7" s="14" t="s">
        <v>10</v>
      </c>
      <c r="C7" s="14"/>
      <c r="D7" s="31" t="s">
        <v>11</v>
      </c>
      <c r="E7" s="32" t="s">
        <v>61</v>
      </c>
      <c r="F7" s="32" t="s">
        <v>12</v>
      </c>
      <c r="G7" s="32" t="s">
        <v>13</v>
      </c>
      <c r="H7" s="33" t="s">
        <v>14</v>
      </c>
      <c r="I7" s="32" t="s">
        <v>59</v>
      </c>
      <c r="J7" s="32" t="s">
        <v>15</v>
      </c>
      <c r="K7" s="32" t="s">
        <v>60</v>
      </c>
      <c r="L7" s="32" t="s">
        <v>16</v>
      </c>
      <c r="M7" s="32" t="s">
        <v>15</v>
      </c>
      <c r="N7" s="32" t="s">
        <v>16</v>
      </c>
      <c r="O7" s="34" t="s">
        <v>17</v>
      </c>
      <c r="P7" s="34" t="s">
        <v>64</v>
      </c>
      <c r="Q7" s="35"/>
      <c r="R7" s="36"/>
      <c r="S7" s="13"/>
      <c r="T7" s="13"/>
      <c r="U7" s="13"/>
    </row>
    <row r="8" spans="1:21" ht="17.25" customHeight="1" outlineLevel="1" x14ac:dyDescent="0.25">
      <c r="A8" s="37" t="s">
        <v>18</v>
      </c>
      <c r="B8" s="38" t="s">
        <v>19</v>
      </c>
      <c r="C8" s="39"/>
      <c r="D8" s="40">
        <v>3493810</v>
      </c>
      <c r="E8" s="40">
        <v>37151</v>
      </c>
      <c r="F8" s="40">
        <v>300000</v>
      </c>
      <c r="G8" s="41">
        <f>SUM(D8:F8)</f>
        <v>3830961</v>
      </c>
      <c r="H8" s="40">
        <v>495493</v>
      </c>
      <c r="I8" s="40">
        <v>615153</v>
      </c>
      <c r="J8" s="40">
        <v>2530242</v>
      </c>
      <c r="K8" s="40">
        <v>0</v>
      </c>
      <c r="L8" s="40">
        <f>SUM(H8:K8)</f>
        <v>3640888</v>
      </c>
      <c r="M8" s="40">
        <f t="shared" ref="M8:M25" si="0">SUM(G8-L8)</f>
        <v>190073</v>
      </c>
      <c r="N8" s="40">
        <f>SUM(L8+M8)</f>
        <v>3830961</v>
      </c>
      <c r="O8" s="126">
        <f>SUM(M8/$D$5)</f>
        <v>5.4618678160919538</v>
      </c>
      <c r="P8" s="42"/>
      <c r="Q8" s="13"/>
      <c r="R8" s="13"/>
      <c r="S8" s="13"/>
    </row>
    <row r="9" spans="1:21" ht="18" outlineLevel="1" x14ac:dyDescent="0.25">
      <c r="A9" s="43" t="s">
        <v>22</v>
      </c>
      <c r="B9" s="44" t="s">
        <v>23</v>
      </c>
      <c r="C9" s="45"/>
      <c r="D9" s="46">
        <v>75264</v>
      </c>
      <c r="E9" s="46"/>
      <c r="F9" s="40">
        <v>1000</v>
      </c>
      <c r="G9" s="47">
        <f t="shared" ref="G9:G22" si="1">SUM(D9+F9)</f>
        <v>76264</v>
      </c>
      <c r="H9" s="48">
        <v>958</v>
      </c>
      <c r="I9" s="49"/>
      <c r="J9" s="46">
        <v>0</v>
      </c>
      <c r="K9" s="46">
        <v>8549</v>
      </c>
      <c r="L9" s="40"/>
      <c r="M9" s="46">
        <f t="shared" si="0"/>
        <v>76264</v>
      </c>
      <c r="N9" s="46">
        <f t="shared" ref="N9:N25" si="2">SUM(L9+M9)</f>
        <v>76264</v>
      </c>
      <c r="O9" s="126">
        <f>SUM(M9/$D$5)</f>
        <v>2.191494252873563</v>
      </c>
      <c r="P9" s="42"/>
      <c r="Q9" s="13"/>
      <c r="R9" s="13"/>
      <c r="S9" s="13"/>
    </row>
    <row r="10" spans="1:21" ht="18" outlineLevel="1" x14ac:dyDescent="0.25">
      <c r="A10" s="50">
        <v>2160</v>
      </c>
      <c r="B10" s="44" t="s">
        <v>24</v>
      </c>
      <c r="C10" s="45"/>
      <c r="D10" s="46">
        <v>97862</v>
      </c>
      <c r="E10" s="46"/>
      <c r="F10" s="40">
        <v>1000</v>
      </c>
      <c r="G10" s="47">
        <f t="shared" si="1"/>
        <v>98862</v>
      </c>
      <c r="H10" s="48">
        <v>44653</v>
      </c>
      <c r="I10" s="49"/>
      <c r="J10" s="46">
        <v>23000</v>
      </c>
      <c r="K10" s="46">
        <v>0</v>
      </c>
      <c r="L10" s="40">
        <f t="shared" ref="L10:L24" si="3">SUM(H10:K10)</f>
        <v>67653</v>
      </c>
      <c r="M10" s="46">
        <f t="shared" si="0"/>
        <v>31209</v>
      </c>
      <c r="N10" s="46">
        <f t="shared" si="2"/>
        <v>98862</v>
      </c>
      <c r="O10" s="126">
        <f>SUM(M10/$D$5)</f>
        <v>0.89681034482758626</v>
      </c>
      <c r="P10" s="42"/>
      <c r="Q10" s="13"/>
      <c r="R10" s="13"/>
      <c r="S10" s="13"/>
    </row>
    <row r="11" spans="1:21" ht="18" outlineLevel="1" x14ac:dyDescent="0.25">
      <c r="A11" s="51" t="s">
        <v>25</v>
      </c>
      <c r="B11" s="52" t="s">
        <v>26</v>
      </c>
      <c r="C11" s="53"/>
      <c r="D11" s="54">
        <v>60653</v>
      </c>
      <c r="E11" s="54"/>
      <c r="F11" s="40">
        <v>1000</v>
      </c>
      <c r="G11" s="55">
        <f t="shared" si="1"/>
        <v>61653</v>
      </c>
      <c r="H11" s="56">
        <v>6118</v>
      </c>
      <c r="I11" s="57"/>
      <c r="J11" s="54">
        <v>19000</v>
      </c>
      <c r="K11" s="54"/>
      <c r="L11" s="40">
        <f t="shared" si="3"/>
        <v>25118</v>
      </c>
      <c r="M11" s="54">
        <f t="shared" si="0"/>
        <v>36535</v>
      </c>
      <c r="N11" s="54">
        <f t="shared" si="2"/>
        <v>61653</v>
      </c>
      <c r="O11" s="126">
        <f>SUM(M11/$D$5)</f>
        <v>1.0498563218390804</v>
      </c>
      <c r="P11" s="42"/>
      <c r="Q11" s="13"/>
      <c r="R11" s="13"/>
      <c r="S11" s="13"/>
    </row>
    <row r="12" spans="1:21" ht="18" outlineLevel="1" x14ac:dyDescent="0.25">
      <c r="A12" s="58">
        <v>2180</v>
      </c>
      <c r="B12" s="52" t="s">
        <v>27</v>
      </c>
      <c r="C12" s="52"/>
      <c r="D12" s="54">
        <v>328728</v>
      </c>
      <c r="E12" s="54"/>
      <c r="F12" s="40">
        <v>20000</v>
      </c>
      <c r="G12" s="54">
        <f t="shared" si="1"/>
        <v>348728</v>
      </c>
      <c r="H12" s="54">
        <v>25219</v>
      </c>
      <c r="I12" s="54"/>
      <c r="J12" s="54">
        <v>95584</v>
      </c>
      <c r="K12" s="54"/>
      <c r="L12" s="40">
        <f t="shared" si="3"/>
        <v>120803</v>
      </c>
      <c r="M12" s="54">
        <f t="shared" si="0"/>
        <v>227925</v>
      </c>
      <c r="N12" s="54">
        <f t="shared" si="2"/>
        <v>348728</v>
      </c>
      <c r="O12" s="126">
        <f t="shared" ref="O12:O25" si="4">SUM(M12/$D$5)</f>
        <v>6.5495689655172411</v>
      </c>
      <c r="P12" s="42"/>
      <c r="Q12" s="13"/>
      <c r="R12" s="13"/>
      <c r="S12" s="13"/>
    </row>
    <row r="13" spans="1:21" ht="18" outlineLevel="1" x14ac:dyDescent="0.25">
      <c r="A13" s="59">
        <v>2210</v>
      </c>
      <c r="B13" s="44" t="s">
        <v>48</v>
      </c>
      <c r="C13" s="45"/>
      <c r="D13" s="46">
        <v>71885</v>
      </c>
      <c r="E13" s="46"/>
      <c r="F13" s="40">
        <v>1000</v>
      </c>
      <c r="G13" s="47">
        <f t="shared" si="1"/>
        <v>72885</v>
      </c>
      <c r="H13" s="48">
        <v>0</v>
      </c>
      <c r="I13" s="49"/>
      <c r="J13" s="46">
        <v>29000</v>
      </c>
      <c r="K13" s="46"/>
      <c r="L13" s="40">
        <f t="shared" si="3"/>
        <v>29000</v>
      </c>
      <c r="M13" s="46">
        <f t="shared" si="0"/>
        <v>43885</v>
      </c>
      <c r="N13" s="46">
        <f t="shared" si="2"/>
        <v>72885</v>
      </c>
      <c r="O13" s="126">
        <f t="shared" si="4"/>
        <v>1.2610632183908046</v>
      </c>
      <c r="P13" s="42"/>
      <c r="Q13" s="13"/>
      <c r="R13" s="13"/>
      <c r="S13" s="13"/>
    </row>
    <row r="14" spans="1:21" ht="18" outlineLevel="1" x14ac:dyDescent="0.25">
      <c r="A14" s="60" t="s">
        <v>44</v>
      </c>
      <c r="B14" s="44" t="s">
        <v>46</v>
      </c>
      <c r="C14" s="45"/>
      <c r="D14" s="46">
        <v>10000</v>
      </c>
      <c r="E14" s="46"/>
      <c r="F14" s="40">
        <v>1000</v>
      </c>
      <c r="G14" s="47">
        <f>SUM(D14+F14)</f>
        <v>11000</v>
      </c>
      <c r="H14" s="48">
        <v>4817</v>
      </c>
      <c r="I14" s="49"/>
      <c r="J14" s="46">
        <v>1500</v>
      </c>
      <c r="K14" s="46"/>
      <c r="L14" s="40">
        <f t="shared" si="3"/>
        <v>6317</v>
      </c>
      <c r="M14" s="46">
        <f t="shared" si="0"/>
        <v>4683</v>
      </c>
      <c r="N14" s="46">
        <f>SUM(L14+M14)</f>
        <v>11000</v>
      </c>
      <c r="O14" s="126">
        <f t="shared" si="4"/>
        <v>0.13456896551724137</v>
      </c>
      <c r="P14" s="42"/>
      <c r="Q14" s="13"/>
      <c r="R14" s="13"/>
      <c r="S14" s="13"/>
    </row>
    <row r="15" spans="1:21" ht="18" outlineLevel="1" x14ac:dyDescent="0.25">
      <c r="A15" s="60" t="s">
        <v>45</v>
      </c>
      <c r="B15" s="44" t="s">
        <v>47</v>
      </c>
      <c r="C15" s="45"/>
      <c r="D15" s="46">
        <v>20000</v>
      </c>
      <c r="E15" s="46"/>
      <c r="F15" s="40">
        <v>1000</v>
      </c>
      <c r="G15" s="47">
        <f>SUM(D15+F15)</f>
        <v>21000</v>
      </c>
      <c r="H15" s="48">
        <v>3341</v>
      </c>
      <c r="I15" s="49"/>
      <c r="J15" s="46">
        <v>0</v>
      </c>
      <c r="K15" s="46"/>
      <c r="L15" s="40">
        <f t="shared" si="3"/>
        <v>3341</v>
      </c>
      <c r="M15" s="46">
        <f t="shared" si="0"/>
        <v>17659</v>
      </c>
      <c r="N15" s="46">
        <f>SUM(L15+M15)</f>
        <v>21000</v>
      </c>
      <c r="O15" s="126">
        <f t="shared" si="4"/>
        <v>0.50744252873563223</v>
      </c>
      <c r="P15" s="42"/>
      <c r="Q15" s="13"/>
      <c r="R15" s="13"/>
      <c r="S15" s="13"/>
    </row>
    <row r="16" spans="1:21" ht="18" outlineLevel="1" x14ac:dyDescent="0.25">
      <c r="A16" s="43" t="s">
        <v>28</v>
      </c>
      <c r="B16" s="44" t="s">
        <v>29</v>
      </c>
      <c r="C16" s="45"/>
      <c r="D16" s="46">
        <v>377668</v>
      </c>
      <c r="E16" s="46"/>
      <c r="F16" s="40">
        <v>20000</v>
      </c>
      <c r="G16" s="47">
        <f t="shared" si="1"/>
        <v>397668</v>
      </c>
      <c r="H16" s="48">
        <v>13867</v>
      </c>
      <c r="I16" s="49"/>
      <c r="J16" s="46">
        <v>47200</v>
      </c>
      <c r="K16" s="46"/>
      <c r="L16" s="40">
        <f t="shared" si="3"/>
        <v>61067</v>
      </c>
      <c r="M16" s="46">
        <f t="shared" si="0"/>
        <v>336601</v>
      </c>
      <c r="N16" s="46">
        <f t="shared" si="2"/>
        <v>397668</v>
      </c>
      <c r="O16" s="126">
        <f>SUM(M16/$D$5-P16)</f>
        <v>6.1824425287356313</v>
      </c>
      <c r="P16" s="42">
        <v>3.49</v>
      </c>
      <c r="Q16" s="13"/>
      <c r="R16" s="13"/>
      <c r="S16" s="13"/>
    </row>
    <row r="17" spans="1:19" ht="18" outlineLevel="1" x14ac:dyDescent="0.25">
      <c r="A17" s="43" t="s">
        <v>30</v>
      </c>
      <c r="B17" s="138" t="s">
        <v>31</v>
      </c>
      <c r="C17" s="130"/>
      <c r="D17" s="131">
        <v>195576</v>
      </c>
      <c r="E17" s="131"/>
      <c r="F17" s="132"/>
      <c r="G17" s="133">
        <f t="shared" si="1"/>
        <v>195576</v>
      </c>
      <c r="H17" s="134">
        <v>0</v>
      </c>
      <c r="I17" s="135"/>
      <c r="J17" s="131"/>
      <c r="K17" s="131"/>
      <c r="L17" s="132">
        <f t="shared" si="3"/>
        <v>0</v>
      </c>
      <c r="M17" s="131">
        <f t="shared" si="0"/>
        <v>195576</v>
      </c>
      <c r="N17" s="131">
        <f t="shared" si="2"/>
        <v>195576</v>
      </c>
      <c r="O17" s="136">
        <v>0</v>
      </c>
      <c r="P17" s="137">
        <v>5.62</v>
      </c>
      <c r="Q17" s="13"/>
      <c r="R17" s="13"/>
      <c r="S17" s="13"/>
    </row>
    <row r="18" spans="1:19" ht="18" outlineLevel="1" x14ac:dyDescent="0.25">
      <c r="A18" s="60" t="s">
        <v>32</v>
      </c>
      <c r="B18" s="44" t="s">
        <v>33</v>
      </c>
      <c r="C18" s="45"/>
      <c r="D18" s="46">
        <v>72396</v>
      </c>
      <c r="E18" s="46"/>
      <c r="F18" s="40">
        <v>1000</v>
      </c>
      <c r="G18" s="47">
        <f t="shared" si="1"/>
        <v>73396</v>
      </c>
      <c r="H18" s="48">
        <v>17747</v>
      </c>
      <c r="I18" s="49"/>
      <c r="J18" s="46">
        <v>22011</v>
      </c>
      <c r="K18" s="46"/>
      <c r="L18" s="40">
        <f t="shared" si="3"/>
        <v>39758</v>
      </c>
      <c r="M18" s="46">
        <f t="shared" si="0"/>
        <v>33638</v>
      </c>
      <c r="N18" s="46">
        <f t="shared" si="2"/>
        <v>73396</v>
      </c>
      <c r="O18" s="126">
        <f t="shared" si="4"/>
        <v>0.96660919540229884</v>
      </c>
      <c r="P18" s="42"/>
      <c r="Q18" s="13"/>
      <c r="R18" s="13"/>
      <c r="S18" s="13"/>
    </row>
    <row r="19" spans="1:19" ht="18" outlineLevel="1" x14ac:dyDescent="0.25">
      <c r="A19" s="43" t="s">
        <v>34</v>
      </c>
      <c r="B19" s="44" t="s">
        <v>43</v>
      </c>
      <c r="C19" s="45"/>
      <c r="D19" s="46">
        <v>132728</v>
      </c>
      <c r="E19" s="46"/>
      <c r="F19" s="40"/>
      <c r="G19" s="47">
        <f t="shared" si="1"/>
        <v>132728</v>
      </c>
      <c r="H19" s="48">
        <v>17088</v>
      </c>
      <c r="I19" s="49"/>
      <c r="J19" s="46">
        <v>74954</v>
      </c>
      <c r="K19" s="46"/>
      <c r="L19" s="40">
        <f t="shared" si="3"/>
        <v>92042</v>
      </c>
      <c r="M19" s="46">
        <f t="shared" si="0"/>
        <v>40686</v>
      </c>
      <c r="N19" s="46">
        <f t="shared" si="2"/>
        <v>132728</v>
      </c>
      <c r="O19" s="126">
        <f t="shared" si="4"/>
        <v>1.1691379310344827</v>
      </c>
      <c r="P19" s="42"/>
      <c r="Q19" s="13"/>
      <c r="R19" s="13"/>
      <c r="S19" s="13"/>
    </row>
    <row r="20" spans="1:19" ht="18" outlineLevel="1" x14ac:dyDescent="0.25">
      <c r="A20" s="43" t="s">
        <v>35</v>
      </c>
      <c r="B20" s="138" t="s">
        <v>36</v>
      </c>
      <c r="C20" s="130"/>
      <c r="D20" s="131">
        <v>87000</v>
      </c>
      <c r="E20" s="131"/>
      <c r="F20" s="132">
        <v>0</v>
      </c>
      <c r="G20" s="133">
        <f t="shared" si="1"/>
        <v>87000</v>
      </c>
      <c r="H20" s="134">
        <v>0</v>
      </c>
      <c r="I20" s="135"/>
      <c r="J20" s="131"/>
      <c r="K20" s="131">
        <v>0</v>
      </c>
      <c r="L20" s="132">
        <f t="shared" si="3"/>
        <v>0</v>
      </c>
      <c r="M20" s="131">
        <f t="shared" si="0"/>
        <v>87000</v>
      </c>
      <c r="N20" s="131">
        <f t="shared" si="2"/>
        <v>87000</v>
      </c>
      <c r="O20" s="126">
        <v>0</v>
      </c>
      <c r="P20" s="42">
        <v>2.5</v>
      </c>
      <c r="Q20" s="128"/>
      <c r="R20" s="13"/>
      <c r="S20" s="13"/>
    </row>
    <row r="21" spans="1:19" ht="18" outlineLevel="1" x14ac:dyDescent="0.25">
      <c r="A21" s="43" t="s">
        <v>37</v>
      </c>
      <c r="B21" s="129" t="s">
        <v>38</v>
      </c>
      <c r="C21" s="130"/>
      <c r="D21" s="131">
        <v>34800</v>
      </c>
      <c r="E21" s="131"/>
      <c r="F21" s="132">
        <v>0</v>
      </c>
      <c r="G21" s="133">
        <f t="shared" si="1"/>
        <v>34800</v>
      </c>
      <c r="H21" s="134">
        <v>2347</v>
      </c>
      <c r="I21" s="135"/>
      <c r="J21" s="131"/>
      <c r="K21" s="131"/>
      <c r="L21" s="132">
        <f t="shared" si="3"/>
        <v>2347</v>
      </c>
      <c r="M21" s="131">
        <f t="shared" si="0"/>
        <v>32453</v>
      </c>
      <c r="N21" s="131">
        <f t="shared" si="2"/>
        <v>34800</v>
      </c>
      <c r="O21" s="126">
        <v>0</v>
      </c>
      <c r="P21" s="42">
        <v>1</v>
      </c>
      <c r="Q21" s="13"/>
      <c r="R21" s="13"/>
      <c r="S21" s="13"/>
    </row>
    <row r="22" spans="1:19" ht="18" outlineLevel="1" x14ac:dyDescent="0.25">
      <c r="A22" s="43" t="s">
        <v>39</v>
      </c>
      <c r="B22" s="44" t="s">
        <v>40</v>
      </c>
      <c r="C22" s="45"/>
      <c r="D22" s="46">
        <v>29800</v>
      </c>
      <c r="E22" s="46"/>
      <c r="F22" s="40">
        <v>0</v>
      </c>
      <c r="G22" s="47">
        <f t="shared" si="1"/>
        <v>29800</v>
      </c>
      <c r="H22" s="48">
        <v>8623</v>
      </c>
      <c r="I22" s="49"/>
      <c r="J22" s="46"/>
      <c r="K22" s="46"/>
      <c r="L22" s="40">
        <f t="shared" si="3"/>
        <v>8623</v>
      </c>
      <c r="M22" s="46">
        <f t="shared" si="0"/>
        <v>21177</v>
      </c>
      <c r="N22" s="46">
        <f t="shared" si="2"/>
        <v>29800</v>
      </c>
      <c r="O22" s="126">
        <f t="shared" si="4"/>
        <v>0.60853448275862065</v>
      </c>
      <c r="P22" s="42"/>
      <c r="Q22" s="13"/>
      <c r="R22" s="13"/>
      <c r="S22" s="13"/>
    </row>
    <row r="23" spans="1:19" ht="18" outlineLevel="1" x14ac:dyDescent="0.25">
      <c r="A23" s="43" t="s">
        <v>20</v>
      </c>
      <c r="B23" s="44" t="s">
        <v>21</v>
      </c>
      <c r="C23" s="45"/>
      <c r="D23" s="46">
        <v>3633766</v>
      </c>
      <c r="E23" s="46">
        <v>205052</v>
      </c>
      <c r="F23" s="40">
        <v>343187</v>
      </c>
      <c r="G23" s="47">
        <f>SUM(D23+F23+E23)</f>
        <v>4182005</v>
      </c>
      <c r="H23" s="48">
        <v>264337</v>
      </c>
      <c r="I23" s="49"/>
      <c r="J23" s="46">
        <v>1213131</v>
      </c>
      <c r="K23" s="46"/>
      <c r="L23" s="40">
        <f t="shared" si="3"/>
        <v>1477468</v>
      </c>
      <c r="M23" s="46">
        <f t="shared" si="0"/>
        <v>2704537</v>
      </c>
      <c r="N23" s="46">
        <f t="shared" si="2"/>
        <v>4182005</v>
      </c>
      <c r="O23" s="126">
        <f t="shared" si="4"/>
        <v>77.716580459770114</v>
      </c>
      <c r="P23" s="42"/>
      <c r="Q23" s="13"/>
      <c r="R23" s="13"/>
      <c r="S23" s="13"/>
    </row>
    <row r="24" spans="1:19" ht="18" outlineLevel="1" x14ac:dyDescent="0.25">
      <c r="A24" s="43" t="s">
        <v>41</v>
      </c>
      <c r="B24" s="129" t="s">
        <v>42</v>
      </c>
      <c r="C24" s="130"/>
      <c r="D24" s="131">
        <v>34800</v>
      </c>
      <c r="E24" s="131"/>
      <c r="F24" s="132">
        <v>0</v>
      </c>
      <c r="G24" s="133">
        <f>SUM(D24+F24)</f>
        <v>34800</v>
      </c>
      <c r="H24" s="134">
        <v>0</v>
      </c>
      <c r="I24" s="135"/>
      <c r="J24" s="131"/>
      <c r="K24" s="131">
        <v>0</v>
      </c>
      <c r="L24" s="132">
        <f t="shared" si="3"/>
        <v>0</v>
      </c>
      <c r="M24" s="131">
        <f t="shared" si="0"/>
        <v>34800</v>
      </c>
      <c r="N24" s="131">
        <f t="shared" si="2"/>
        <v>34800</v>
      </c>
      <c r="O24" s="136">
        <v>0</v>
      </c>
      <c r="P24" s="42">
        <v>1</v>
      </c>
      <c r="Q24" s="13"/>
      <c r="R24" s="13"/>
      <c r="S24" s="13"/>
    </row>
    <row r="25" spans="1:19" ht="18" outlineLevel="1" x14ac:dyDescent="0.25">
      <c r="A25" s="59"/>
      <c r="B25" s="44"/>
      <c r="C25" s="53"/>
      <c r="D25" s="46">
        <v>0</v>
      </c>
      <c r="E25" s="49"/>
      <c r="F25" s="40">
        <f t="shared" ref="F25" si="5">D25/6</f>
        <v>0</v>
      </c>
      <c r="G25" s="47">
        <f>SUM(D25:F25)</f>
        <v>0</v>
      </c>
      <c r="H25" s="48"/>
      <c r="I25" s="49"/>
      <c r="J25" s="49"/>
      <c r="K25" s="49"/>
      <c r="L25" s="40"/>
      <c r="M25" s="46">
        <f t="shared" si="0"/>
        <v>0</v>
      </c>
      <c r="N25" s="46">
        <f t="shared" si="2"/>
        <v>0</v>
      </c>
      <c r="O25" s="126">
        <f t="shared" si="4"/>
        <v>0</v>
      </c>
      <c r="P25" s="42"/>
      <c r="Q25" s="13"/>
      <c r="R25" s="13"/>
      <c r="S25" s="13"/>
    </row>
    <row r="26" spans="1:19" ht="18.75" thickBot="1" x14ac:dyDescent="0.3">
      <c r="A26" s="97"/>
      <c r="B26" s="153" t="s">
        <v>2</v>
      </c>
      <c r="C26" s="154"/>
      <c r="D26" s="98">
        <f t="shared" ref="D26:P26" si="6">SUM(D8:D25)</f>
        <v>8756736</v>
      </c>
      <c r="E26" s="98">
        <f t="shared" si="6"/>
        <v>242203</v>
      </c>
      <c r="F26" s="98">
        <f t="shared" si="6"/>
        <v>690187</v>
      </c>
      <c r="G26" s="120">
        <f t="shared" si="6"/>
        <v>9689126</v>
      </c>
      <c r="H26" s="98">
        <f t="shared" si="6"/>
        <v>904608</v>
      </c>
      <c r="I26" s="98">
        <f t="shared" si="6"/>
        <v>615153</v>
      </c>
      <c r="J26" s="98">
        <f t="shared" si="6"/>
        <v>4055622</v>
      </c>
      <c r="K26" s="98">
        <f t="shared" si="6"/>
        <v>8549</v>
      </c>
      <c r="L26" s="98">
        <f t="shared" si="6"/>
        <v>5574425</v>
      </c>
      <c r="M26" s="98">
        <f t="shared" si="6"/>
        <v>4114701</v>
      </c>
      <c r="N26" s="121">
        <f t="shared" si="6"/>
        <v>9689126</v>
      </c>
      <c r="O26" s="127">
        <f t="shared" si="6"/>
        <v>104.69597701149425</v>
      </c>
      <c r="P26" s="122">
        <f t="shared" si="6"/>
        <v>13.61</v>
      </c>
      <c r="Q26" s="13"/>
      <c r="R26" s="13"/>
      <c r="S26" s="13"/>
    </row>
    <row r="27" spans="1:19" ht="18.75" thickBot="1" x14ac:dyDescent="0.3">
      <c r="A27" s="72">
        <v>2260</v>
      </c>
      <c r="B27" s="61" t="s">
        <v>72</v>
      </c>
      <c r="C27" s="61"/>
      <c r="D27" s="139">
        <f>D5*2</f>
        <v>69600</v>
      </c>
      <c r="E27" s="62"/>
      <c r="F27" s="62"/>
      <c r="G27" s="67">
        <f>SUM(D27:F27)</f>
        <v>69600</v>
      </c>
      <c r="H27" s="62"/>
      <c r="I27" s="62"/>
      <c r="J27" s="62"/>
      <c r="K27" s="62"/>
      <c r="L27" s="62"/>
      <c r="M27" s="67">
        <f>SUM(G27-L27)</f>
        <v>69600</v>
      </c>
      <c r="N27" s="67">
        <f>L27+M27</f>
        <v>69600</v>
      </c>
      <c r="O27" s="63">
        <v>2</v>
      </c>
      <c r="P27" s="63"/>
      <c r="Q27" s="13"/>
      <c r="R27" s="128"/>
      <c r="S27" s="13"/>
    </row>
    <row r="28" spans="1:19" ht="18.75" thickBot="1" x14ac:dyDescent="0.3">
      <c r="A28" s="64">
        <v>2372</v>
      </c>
      <c r="B28" s="65" t="s">
        <v>49</v>
      </c>
      <c r="C28" s="66"/>
      <c r="D28" s="67">
        <v>815713</v>
      </c>
      <c r="E28" s="68">
        <v>0</v>
      </c>
      <c r="F28" s="68"/>
      <c r="G28" s="67">
        <f>SUM(D28:F28)</f>
        <v>815713</v>
      </c>
      <c r="H28" s="67">
        <v>0</v>
      </c>
      <c r="I28" s="67"/>
      <c r="J28" s="67"/>
      <c r="K28" s="67"/>
      <c r="L28" s="67">
        <f>SUM(H28:K28)</f>
        <v>0</v>
      </c>
      <c r="M28" s="67">
        <f>SUM(G28-L28)</f>
        <v>815713</v>
      </c>
      <c r="N28" s="67">
        <f>L28+M28</f>
        <v>815713</v>
      </c>
      <c r="O28" s="69">
        <f>SUM(M28/$D$5)</f>
        <v>23.440028735632183</v>
      </c>
      <c r="P28" s="70"/>
      <c r="Q28" s="13"/>
      <c r="R28" s="13"/>
      <c r="S28" s="13"/>
    </row>
    <row r="29" spans="1:19" ht="18.75" thickBot="1" x14ac:dyDescent="0.3">
      <c r="A29" s="71">
        <v>2371</v>
      </c>
      <c r="B29" s="72" t="s">
        <v>67</v>
      </c>
      <c r="C29" s="61"/>
      <c r="D29" s="73">
        <v>63865</v>
      </c>
      <c r="E29" s="62">
        <v>0</v>
      </c>
      <c r="F29" s="62"/>
      <c r="G29" s="100">
        <f>SUM(D29:F29)</f>
        <v>63865</v>
      </c>
      <c r="H29" s="73"/>
      <c r="I29" s="73"/>
      <c r="J29" s="73"/>
      <c r="K29" s="73"/>
      <c r="L29" s="73"/>
      <c r="M29" s="73">
        <v>63865</v>
      </c>
      <c r="N29" s="73">
        <v>63865</v>
      </c>
      <c r="O29" s="74">
        <v>1.82</v>
      </c>
      <c r="P29" s="75"/>
      <c r="Q29" s="13"/>
      <c r="R29" s="13"/>
      <c r="S29" s="13"/>
    </row>
    <row r="30" spans="1:19" ht="18.75" thickBot="1" x14ac:dyDescent="0.3">
      <c r="A30" s="101"/>
      <c r="B30" s="151" t="s">
        <v>55</v>
      </c>
      <c r="C30" s="152"/>
      <c r="D30" s="102">
        <f>SUM(D28:D29)</f>
        <v>879578</v>
      </c>
      <c r="E30" s="102">
        <f t="shared" ref="E30:L30" si="7">SUM(E28:E29)</f>
        <v>0</v>
      </c>
      <c r="F30" s="102">
        <f t="shared" si="7"/>
        <v>0</v>
      </c>
      <c r="G30" s="102">
        <f>SUM(G27:G29)</f>
        <v>949178</v>
      </c>
      <c r="H30" s="102">
        <f t="shared" si="7"/>
        <v>0</v>
      </c>
      <c r="I30" s="102">
        <f t="shared" si="7"/>
        <v>0</v>
      </c>
      <c r="J30" s="102">
        <f t="shared" si="7"/>
        <v>0</v>
      </c>
      <c r="K30" s="102">
        <f t="shared" si="7"/>
        <v>0</v>
      </c>
      <c r="L30" s="102">
        <f t="shared" si="7"/>
        <v>0</v>
      </c>
      <c r="M30" s="102">
        <f>SUM(M27:M29)</f>
        <v>949178</v>
      </c>
      <c r="N30" s="102">
        <f>SUM(N27:N29)</f>
        <v>949178</v>
      </c>
      <c r="O30" s="102">
        <f>SUM(O27:O29)</f>
        <v>27.260028735632183</v>
      </c>
      <c r="P30" s="103"/>
      <c r="Q30" s="13"/>
      <c r="R30" s="13"/>
      <c r="S30" s="13"/>
    </row>
    <row r="31" spans="1:19" ht="18" x14ac:dyDescent="0.25">
      <c r="A31" s="76"/>
      <c r="B31" s="72"/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77"/>
      <c r="O31" s="78"/>
      <c r="P31" s="78"/>
      <c r="Q31" s="13"/>
      <c r="R31" s="13"/>
      <c r="S31" s="13"/>
    </row>
    <row r="32" spans="1:19" ht="18" x14ac:dyDescent="0.25">
      <c r="A32" s="107">
        <v>2110</v>
      </c>
      <c r="B32" s="44" t="s">
        <v>54</v>
      </c>
      <c r="C32" s="108"/>
      <c r="D32" s="46">
        <v>3898124</v>
      </c>
      <c r="E32" s="46">
        <v>242221</v>
      </c>
      <c r="F32" s="46">
        <v>0</v>
      </c>
      <c r="G32" s="46">
        <f>SUM(D32:F32)</f>
        <v>4140345</v>
      </c>
      <c r="H32" s="46">
        <v>13533414</v>
      </c>
      <c r="I32" s="46"/>
      <c r="J32" s="46">
        <v>863000</v>
      </c>
      <c r="K32" s="46"/>
      <c r="L32" s="46">
        <f>H32+J32</f>
        <v>14396414</v>
      </c>
      <c r="M32" s="46"/>
      <c r="N32" s="46">
        <f>SUM(L32:M32)</f>
        <v>14396414</v>
      </c>
      <c r="O32" s="109">
        <f>M32/$D$5</f>
        <v>0</v>
      </c>
      <c r="P32" s="79"/>
      <c r="Q32" s="13"/>
      <c r="R32" s="13"/>
      <c r="S32" s="13"/>
    </row>
    <row r="33" spans="1:258" ht="18.75" thickBot="1" x14ac:dyDescent="0.3">
      <c r="A33" s="14"/>
      <c r="B33" s="13"/>
      <c r="C33" s="14"/>
      <c r="D33" s="17"/>
      <c r="E33" s="17"/>
      <c r="F33" s="31"/>
      <c r="G33" s="31"/>
      <c r="H33" s="31"/>
      <c r="I33" s="31"/>
      <c r="J33" s="31"/>
      <c r="K33" s="31"/>
      <c r="L33" s="31"/>
      <c r="M33" s="31"/>
      <c r="N33" s="31"/>
      <c r="O33" s="80"/>
      <c r="P33" s="80"/>
      <c r="Q33" s="13"/>
      <c r="R33" s="13"/>
      <c r="S33" s="13"/>
    </row>
    <row r="34" spans="1:258" ht="18.75" thickBot="1" x14ac:dyDescent="0.3">
      <c r="A34" s="14"/>
      <c r="B34" s="148" t="s">
        <v>53</v>
      </c>
      <c r="C34" s="148"/>
      <c r="D34" s="99">
        <f>SUM(D26+D30+D32)</f>
        <v>13534438</v>
      </c>
      <c r="E34" s="99">
        <f t="shared" ref="E34:N34" si="8">SUM(E26+E30+E32)</f>
        <v>484424</v>
      </c>
      <c r="F34" s="99">
        <f t="shared" si="8"/>
        <v>690187</v>
      </c>
      <c r="G34" s="99">
        <f t="shared" si="8"/>
        <v>14778649</v>
      </c>
      <c r="H34" s="99">
        <f t="shared" si="8"/>
        <v>14438022</v>
      </c>
      <c r="I34" s="99">
        <f t="shared" si="8"/>
        <v>615153</v>
      </c>
      <c r="J34" s="99">
        <f t="shared" si="8"/>
        <v>4918622</v>
      </c>
      <c r="K34" s="99">
        <f t="shared" si="8"/>
        <v>8549</v>
      </c>
      <c r="L34" s="99">
        <f t="shared" si="8"/>
        <v>19970839</v>
      </c>
      <c r="M34" s="99">
        <f t="shared" si="8"/>
        <v>5063879</v>
      </c>
      <c r="N34" s="99">
        <f t="shared" si="8"/>
        <v>25034718</v>
      </c>
      <c r="O34" s="140">
        <f>SUM(O26+O30+O32)</f>
        <v>131.95600574712643</v>
      </c>
      <c r="P34" s="81"/>
      <c r="Q34" s="13"/>
      <c r="R34" s="13"/>
      <c r="S34" s="13"/>
    </row>
    <row r="35" spans="1:258" ht="18" x14ac:dyDescent="0.25">
      <c r="A35" s="14"/>
      <c r="B35" s="14"/>
      <c r="C35" s="14"/>
      <c r="D35" s="31"/>
      <c r="E35" s="31"/>
      <c r="F35" s="31"/>
      <c r="G35" s="31"/>
      <c r="H35" s="31"/>
      <c r="I35" s="31"/>
      <c r="J35" s="31"/>
      <c r="K35" s="31"/>
      <c r="L35" s="81"/>
      <c r="M35" s="81"/>
      <c r="N35" s="31"/>
      <c r="O35" s="82"/>
      <c r="P35" s="82"/>
      <c r="Q35" s="18"/>
      <c r="R35" s="13"/>
      <c r="S35" s="13"/>
      <c r="T35" s="13"/>
      <c r="U35" s="13"/>
    </row>
    <row r="36" spans="1:258" ht="18" x14ac:dyDescent="0.25">
      <c r="A36" s="14"/>
      <c r="B36" s="14"/>
      <c r="C36" s="14"/>
      <c r="D36" s="81"/>
      <c r="E36" s="81"/>
      <c r="F36" s="31"/>
      <c r="G36" s="31"/>
      <c r="H36" s="81" t="s">
        <v>50</v>
      </c>
      <c r="I36" s="81"/>
      <c r="J36" s="31"/>
      <c r="K36" s="31"/>
      <c r="L36" s="31"/>
      <c r="M36" s="104">
        <v>104.7</v>
      </c>
      <c r="N36" s="31"/>
      <c r="O36" s="83"/>
      <c r="P36" s="83"/>
      <c r="Q36" s="18"/>
      <c r="R36" s="13"/>
      <c r="S36" s="13"/>
      <c r="T36" s="13"/>
      <c r="U36" s="13"/>
    </row>
    <row r="37" spans="1:258" ht="18" x14ac:dyDescent="0.25">
      <c r="A37" s="14"/>
      <c r="B37" s="61"/>
      <c r="C37" s="14"/>
      <c r="D37" s="81"/>
      <c r="E37" s="81"/>
      <c r="F37" s="31"/>
      <c r="G37" s="31"/>
      <c r="H37" s="81" t="s">
        <v>73</v>
      </c>
      <c r="I37" s="81"/>
      <c r="J37" s="31"/>
      <c r="K37" s="31"/>
      <c r="L37" s="31"/>
      <c r="M37" s="104">
        <v>15.61</v>
      </c>
      <c r="N37" s="31"/>
      <c r="O37" s="83"/>
      <c r="P37" s="83"/>
      <c r="Q37" s="18"/>
      <c r="R37" s="13"/>
      <c r="S37" s="13"/>
      <c r="T37" s="13"/>
      <c r="U37" s="13"/>
    </row>
    <row r="38" spans="1:258" ht="18" customHeight="1" x14ac:dyDescent="0.25">
      <c r="A38" s="11"/>
      <c r="B38" s="11"/>
      <c r="C38" s="11"/>
      <c r="D38" s="11"/>
      <c r="E38" s="11"/>
      <c r="F38" s="11"/>
      <c r="G38" s="31"/>
      <c r="H38" s="81" t="s">
        <v>51</v>
      </c>
      <c r="I38" s="81"/>
      <c r="J38" s="31"/>
      <c r="K38" s="31"/>
      <c r="L38" s="31"/>
      <c r="M38" s="104">
        <f>O28</f>
        <v>23.440028735632183</v>
      </c>
      <c r="N38" s="31"/>
      <c r="O38" s="80"/>
      <c r="P38" s="80"/>
      <c r="Q38" s="18"/>
      <c r="R38" s="13"/>
      <c r="S38" s="13"/>
      <c r="T38" s="13"/>
      <c r="U38" s="13"/>
    </row>
    <row r="39" spans="1:258" ht="18" customHeight="1" thickBot="1" x14ac:dyDescent="0.3">
      <c r="A39" s="11"/>
      <c r="B39" s="11"/>
      <c r="C39" s="11"/>
      <c r="D39" s="11"/>
      <c r="E39" s="11"/>
      <c r="F39" s="11"/>
      <c r="G39" s="31"/>
      <c r="H39" s="81" t="s">
        <v>69</v>
      </c>
      <c r="I39" s="81"/>
      <c r="J39" s="31"/>
      <c r="K39" s="31"/>
      <c r="L39" s="31"/>
      <c r="M39" s="104">
        <f>SUM(O29)</f>
        <v>1.82</v>
      </c>
      <c r="N39" s="31"/>
      <c r="O39" s="80"/>
      <c r="P39" s="80"/>
      <c r="Q39" s="18"/>
      <c r="R39" s="13"/>
      <c r="S39" s="13"/>
      <c r="T39" s="13"/>
      <c r="U39" s="13"/>
    </row>
    <row r="40" spans="1:258" ht="18" customHeight="1" x14ac:dyDescent="0.25">
      <c r="A40" s="11"/>
      <c r="B40" s="11"/>
      <c r="C40" s="142" t="s">
        <v>75</v>
      </c>
      <c r="D40" s="143"/>
      <c r="E40" s="143"/>
      <c r="F40" s="144"/>
      <c r="G40" s="31"/>
      <c r="H40" s="81" t="s">
        <v>62</v>
      </c>
      <c r="I40" s="81"/>
      <c r="J40" s="31" t="s">
        <v>74</v>
      </c>
      <c r="K40" s="31"/>
      <c r="L40" s="31"/>
      <c r="M40" s="105">
        <f>SUM(M36:M39)</f>
        <v>145.57002873563218</v>
      </c>
      <c r="N40" s="31"/>
      <c r="O40" s="80"/>
      <c r="P40" s="80"/>
      <c r="Q40" s="18"/>
      <c r="R40" s="13"/>
      <c r="S40" s="13"/>
      <c r="T40" s="13"/>
      <c r="U40" s="13"/>
    </row>
    <row r="41" spans="1:258" ht="18.75" thickBot="1" x14ac:dyDescent="0.3">
      <c r="A41" s="84"/>
      <c r="B41" s="24"/>
      <c r="C41" s="145"/>
      <c r="D41" s="146"/>
      <c r="E41" s="146"/>
      <c r="F41" s="147"/>
      <c r="G41" s="31"/>
      <c r="H41" s="81" t="s">
        <v>56</v>
      </c>
      <c r="I41" s="81"/>
      <c r="J41" s="31"/>
      <c r="K41" s="81"/>
      <c r="L41" s="31"/>
      <c r="M41" s="123">
        <f>SUM(O34+P26)</f>
        <v>145.56600574712644</v>
      </c>
      <c r="N41" s="31"/>
      <c r="O41" s="85"/>
      <c r="P41" s="85"/>
      <c r="Q41" s="18"/>
      <c r="R41" s="13"/>
      <c r="S41" s="13"/>
      <c r="T41" s="13"/>
      <c r="U41" s="13"/>
    </row>
    <row r="42" spans="1:258" ht="27" customHeight="1" x14ac:dyDescent="0.25">
      <c r="A42" s="14"/>
      <c r="B42" s="14"/>
      <c r="C42" s="141"/>
      <c r="D42" s="141"/>
      <c r="E42" s="141"/>
      <c r="F42" s="141"/>
      <c r="G42" s="32"/>
      <c r="H42" s="31"/>
      <c r="I42" s="31"/>
      <c r="J42" s="32"/>
      <c r="K42" s="32"/>
      <c r="L42" s="32"/>
      <c r="M42" s="32"/>
      <c r="N42" s="32"/>
      <c r="O42" s="86"/>
      <c r="P42" s="86"/>
      <c r="Q42" s="34"/>
      <c r="R42" s="14"/>
      <c r="S42" s="34"/>
      <c r="T42" s="14"/>
      <c r="U42" s="34"/>
      <c r="V42" s="2"/>
      <c r="W42" s="6"/>
      <c r="X42" s="2"/>
      <c r="Y42" s="6"/>
      <c r="Z42" s="2"/>
      <c r="AA42" s="6"/>
      <c r="AB42" s="2"/>
      <c r="AC42" s="6"/>
      <c r="AD42" s="2"/>
      <c r="AE42" s="6"/>
      <c r="AF42" s="2"/>
      <c r="AG42" s="6"/>
      <c r="AH42" s="2"/>
      <c r="AI42" s="6"/>
      <c r="AJ42" s="2"/>
      <c r="AK42" s="6"/>
      <c r="AL42" s="2"/>
      <c r="AM42" s="6"/>
      <c r="AN42" s="2"/>
      <c r="AO42" s="6"/>
      <c r="AP42" s="2"/>
      <c r="AQ42" s="6"/>
      <c r="AR42" s="2"/>
      <c r="AS42" s="6"/>
      <c r="AT42" s="2"/>
      <c r="AU42" s="6"/>
      <c r="AV42" s="2"/>
      <c r="AW42" s="6"/>
      <c r="AX42" s="2"/>
      <c r="AY42" s="6"/>
      <c r="AZ42" s="2"/>
      <c r="BA42" s="6"/>
      <c r="BB42" s="2"/>
      <c r="BC42" s="6"/>
      <c r="BD42" s="2"/>
      <c r="BE42" s="6"/>
      <c r="BF42" s="2"/>
      <c r="BG42" s="6"/>
      <c r="BH42" s="2"/>
      <c r="BI42" s="6"/>
      <c r="BJ42" s="2"/>
      <c r="BK42" s="6"/>
      <c r="BL42" s="2"/>
      <c r="BM42" s="6"/>
      <c r="BN42" s="2"/>
      <c r="BO42" s="6"/>
      <c r="BP42" s="2"/>
      <c r="BQ42" s="6"/>
      <c r="BR42" s="2"/>
      <c r="BS42" s="6"/>
      <c r="BT42" s="2"/>
      <c r="BU42" s="6"/>
      <c r="BV42" s="2"/>
      <c r="BW42" s="6"/>
      <c r="BX42" s="2"/>
      <c r="BY42" s="6"/>
      <c r="BZ42" s="2"/>
      <c r="CA42" s="6"/>
      <c r="CB42" s="2"/>
      <c r="CC42" s="6"/>
      <c r="CD42" s="2"/>
      <c r="CE42" s="6"/>
      <c r="CF42" s="2"/>
      <c r="CG42" s="6"/>
      <c r="CH42" s="2"/>
      <c r="CI42" s="6"/>
      <c r="CJ42" s="2"/>
      <c r="CK42" s="6"/>
      <c r="CL42" s="2"/>
      <c r="CM42" s="6"/>
      <c r="CN42" s="2"/>
      <c r="CO42" s="6"/>
      <c r="CP42" s="2"/>
      <c r="CQ42" s="6"/>
      <c r="CR42" s="2"/>
      <c r="CS42" s="6"/>
      <c r="CT42" s="2"/>
      <c r="CU42" s="6"/>
      <c r="CV42" s="2"/>
      <c r="CW42" s="6"/>
      <c r="CX42" s="2"/>
      <c r="CY42" s="6"/>
      <c r="CZ42" s="2"/>
      <c r="DA42" s="6"/>
      <c r="DB42" s="2"/>
      <c r="DC42" s="6"/>
      <c r="DD42" s="2"/>
      <c r="DE42" s="6"/>
      <c r="DF42" s="2"/>
      <c r="DG42" s="6"/>
      <c r="DH42" s="2"/>
      <c r="DI42" s="6"/>
      <c r="DJ42" s="2"/>
      <c r="DK42" s="6"/>
      <c r="DL42" s="2"/>
      <c r="DM42" s="6"/>
      <c r="DN42" s="2"/>
      <c r="DO42" s="6"/>
      <c r="DP42" s="2"/>
      <c r="DQ42" s="6"/>
      <c r="DR42" s="2"/>
      <c r="DS42" s="6"/>
      <c r="DT42" s="2"/>
      <c r="DU42" s="6"/>
      <c r="DV42" s="2"/>
      <c r="DW42" s="6"/>
      <c r="DX42" s="2"/>
      <c r="DY42" s="6"/>
      <c r="DZ42" s="2"/>
      <c r="EA42" s="6"/>
      <c r="EB42" s="2"/>
      <c r="EC42" s="6"/>
      <c r="ED42" s="2"/>
      <c r="EE42" s="6"/>
      <c r="EF42" s="2"/>
      <c r="EG42" s="6"/>
      <c r="EH42" s="2"/>
      <c r="EI42" s="6"/>
      <c r="EJ42" s="2"/>
      <c r="EK42" s="6"/>
      <c r="EL42" s="2"/>
      <c r="EM42" s="6"/>
      <c r="EN42" s="2"/>
      <c r="EO42" s="6"/>
      <c r="EP42" s="2"/>
      <c r="EQ42" s="6"/>
      <c r="ER42" s="2"/>
      <c r="ES42" s="6"/>
      <c r="ET42" s="2"/>
      <c r="EU42" s="6"/>
      <c r="EV42" s="2"/>
      <c r="EW42" s="6"/>
      <c r="EX42" s="2"/>
      <c r="EY42" s="6"/>
      <c r="EZ42" s="2"/>
      <c r="FA42" s="6"/>
      <c r="FB42" s="2"/>
      <c r="FC42" s="6"/>
      <c r="FD42" s="2"/>
      <c r="FE42" s="6"/>
      <c r="FF42" s="2"/>
      <c r="FG42" s="6"/>
      <c r="FH42" s="2"/>
      <c r="FI42" s="6"/>
      <c r="FJ42" s="2"/>
      <c r="FK42" s="6"/>
      <c r="FL42" s="2"/>
      <c r="FM42" s="6"/>
      <c r="FN42" s="2"/>
      <c r="FO42" s="6"/>
      <c r="FP42" s="2"/>
      <c r="FQ42" s="6"/>
      <c r="FR42" s="2"/>
      <c r="FS42" s="6"/>
      <c r="FT42" s="2"/>
      <c r="FU42" s="6"/>
      <c r="FV42" s="2"/>
      <c r="FW42" s="6"/>
      <c r="FX42" s="2"/>
      <c r="FY42" s="6"/>
      <c r="FZ42" s="2"/>
      <c r="GA42" s="6"/>
      <c r="GB42" s="2"/>
      <c r="GC42" s="6"/>
      <c r="GD42" s="2"/>
      <c r="GE42" s="6"/>
      <c r="GF42" s="2"/>
      <c r="GG42" s="6"/>
      <c r="GH42" s="2"/>
      <c r="GI42" s="6"/>
      <c r="GJ42" s="2"/>
      <c r="GK42" s="6"/>
      <c r="GL42" s="2"/>
      <c r="GM42" s="6"/>
      <c r="GN42" s="2"/>
      <c r="GO42" s="6"/>
      <c r="GP42" s="2"/>
      <c r="GQ42" s="6"/>
      <c r="GR42" s="2"/>
      <c r="GS42" s="6"/>
      <c r="GT42" s="2"/>
      <c r="GU42" s="6"/>
      <c r="GV42" s="2"/>
      <c r="GW42" s="6"/>
      <c r="GX42" s="2"/>
      <c r="GY42" s="6"/>
      <c r="GZ42" s="2"/>
      <c r="HA42" s="6"/>
      <c r="HB42" s="2"/>
      <c r="HC42" s="6"/>
      <c r="HD42" s="2"/>
      <c r="HE42" s="6"/>
      <c r="HF42" s="2"/>
      <c r="HG42" s="6"/>
      <c r="HH42" s="2"/>
      <c r="HI42" s="6"/>
      <c r="HJ42" s="2"/>
      <c r="HK42" s="6"/>
      <c r="HL42" s="2"/>
      <c r="HM42" s="6"/>
      <c r="HN42" s="2"/>
      <c r="HO42" s="6"/>
      <c r="HP42" s="2"/>
      <c r="HQ42" s="6"/>
      <c r="HR42" s="2"/>
      <c r="HS42" s="6"/>
      <c r="HT42" s="2"/>
      <c r="HU42" s="6"/>
      <c r="HV42" s="2"/>
      <c r="HW42" s="6"/>
      <c r="HX42" s="2"/>
      <c r="HY42" s="6"/>
      <c r="HZ42" s="2"/>
      <c r="IA42" s="6"/>
      <c r="IB42" s="2"/>
      <c r="IC42" s="6"/>
      <c r="ID42" s="2"/>
      <c r="IE42" s="6"/>
      <c r="IF42" s="2"/>
      <c r="IG42" s="6"/>
      <c r="IH42" s="2"/>
      <c r="II42" s="6"/>
      <c r="IJ42" s="2"/>
      <c r="IK42" s="6"/>
      <c r="IL42" s="2"/>
      <c r="IM42" s="6"/>
      <c r="IN42" s="2"/>
      <c r="IO42" s="6"/>
      <c r="IP42" s="2"/>
      <c r="IQ42" s="6"/>
      <c r="IR42" s="2"/>
      <c r="IS42" s="6"/>
      <c r="IT42" s="2"/>
      <c r="IU42" s="6"/>
      <c r="IV42" s="2"/>
      <c r="IW42" s="6"/>
      <c r="IX42" s="2"/>
    </row>
    <row r="43" spans="1:258" ht="18" customHeight="1" x14ac:dyDescent="0.25">
      <c r="A43" s="91"/>
      <c r="B43" s="92"/>
      <c r="C43" s="92"/>
      <c r="D43" s="93"/>
      <c r="E43" s="93"/>
      <c r="F43" s="93"/>
      <c r="G43" s="93"/>
      <c r="H43" s="32"/>
      <c r="I43" s="32"/>
      <c r="J43" s="32"/>
      <c r="K43" s="32"/>
      <c r="L43" s="32" t="s">
        <v>65</v>
      </c>
      <c r="M43" s="106">
        <f>M40-M41</f>
        <v>4.0229885057385673E-3</v>
      </c>
      <c r="N43" s="32"/>
      <c r="O43" s="32"/>
      <c r="P43" s="32"/>
      <c r="Q43" s="18"/>
      <c r="R43" s="13"/>
      <c r="S43" s="13"/>
      <c r="T43" s="13"/>
      <c r="U43" s="13"/>
    </row>
    <row r="44" spans="1:258" ht="18" customHeight="1" x14ac:dyDescent="0.25">
      <c r="A44" s="94"/>
      <c r="B44" s="95"/>
      <c r="C44" s="91"/>
      <c r="D44" s="95"/>
      <c r="E44" s="95"/>
      <c r="F44" s="95"/>
      <c r="G44" s="95"/>
      <c r="H44" s="31"/>
      <c r="I44" s="31"/>
      <c r="J44" s="31"/>
      <c r="K44" s="31"/>
      <c r="L44" s="31"/>
      <c r="M44" s="31"/>
      <c r="N44" s="31"/>
      <c r="O44" s="31"/>
      <c r="P44" s="31"/>
      <c r="Q44" s="34"/>
      <c r="R44" s="14"/>
      <c r="S44" s="14"/>
      <c r="T44" s="14"/>
      <c r="U44" s="14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258" s="2" customFormat="1" ht="18" x14ac:dyDescent="0.25">
      <c r="A45" s="96"/>
      <c r="B45" s="91"/>
      <c r="C45" s="91"/>
      <c r="D45" s="95"/>
      <c r="E45" s="95"/>
      <c r="F45" s="95"/>
      <c r="G45" s="95"/>
      <c r="H45" s="81"/>
      <c r="I45" s="81"/>
      <c r="J45" s="81"/>
      <c r="K45" s="81"/>
      <c r="L45" s="81"/>
      <c r="M45" s="81"/>
      <c r="N45" s="81"/>
      <c r="O45" s="87"/>
      <c r="P45" s="87"/>
      <c r="Q45" s="34"/>
      <c r="R45" s="14"/>
      <c r="S45" s="14"/>
      <c r="T45" s="14"/>
      <c r="U45" s="14"/>
    </row>
    <row r="46" spans="1:258" s="2" customFormat="1" ht="18" customHeight="1" x14ac:dyDescent="0.25">
      <c r="A46" s="91"/>
      <c r="B46" s="91"/>
      <c r="C46" s="91"/>
      <c r="D46" s="95"/>
      <c r="E46" s="95"/>
      <c r="F46" s="95"/>
      <c r="G46" s="95"/>
      <c r="H46" s="81"/>
      <c r="I46" s="81"/>
      <c r="J46" s="31"/>
      <c r="K46" s="31"/>
      <c r="L46" s="31"/>
      <c r="M46" s="31"/>
      <c r="N46" s="31"/>
      <c r="O46" s="34"/>
      <c r="P46" s="34"/>
      <c r="Q46" s="34"/>
      <c r="R46" s="14"/>
      <c r="S46" s="14"/>
      <c r="T46" s="14"/>
      <c r="U46" s="14"/>
    </row>
    <row r="47" spans="1:258" ht="18" customHeight="1" x14ac:dyDescent="0.25">
      <c r="A47" s="91"/>
      <c r="B47" s="91"/>
      <c r="C47" s="91"/>
      <c r="D47" s="95"/>
      <c r="E47" s="95"/>
      <c r="F47" s="95"/>
      <c r="G47" s="95"/>
      <c r="H47" s="81"/>
      <c r="I47" s="81"/>
      <c r="J47" s="31"/>
      <c r="K47" s="31"/>
      <c r="L47" s="31"/>
      <c r="M47" s="31"/>
      <c r="N47" s="31"/>
      <c r="O47" s="34"/>
      <c r="P47" s="34"/>
      <c r="Q47" s="34"/>
      <c r="R47" s="14"/>
      <c r="S47" s="14"/>
      <c r="T47" s="14"/>
      <c r="U47" s="14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258" ht="18" x14ac:dyDescent="0.25">
      <c r="A48" s="91"/>
      <c r="B48" s="95"/>
      <c r="C48" s="61"/>
      <c r="D48" s="62"/>
      <c r="E48" s="62"/>
      <c r="F48" s="95"/>
      <c r="G48" s="95"/>
      <c r="H48" s="81"/>
      <c r="I48" s="81"/>
      <c r="J48" s="31"/>
      <c r="K48" s="31"/>
      <c r="L48" s="31"/>
      <c r="M48" s="31"/>
      <c r="N48" s="88"/>
      <c r="O48" s="34"/>
      <c r="P48" s="34"/>
      <c r="Q48" s="34"/>
      <c r="R48" s="14"/>
      <c r="S48" s="14"/>
      <c r="T48" s="14"/>
      <c r="U48" s="14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1:58" ht="18" x14ac:dyDescent="0.25">
      <c r="A49" s="91"/>
      <c r="B49" s="95"/>
      <c r="C49" s="61"/>
      <c r="D49" s="62"/>
      <c r="E49" s="62"/>
      <c r="F49" s="62"/>
      <c r="G49" s="62"/>
      <c r="H49" s="31"/>
      <c r="I49" s="31"/>
      <c r="J49" s="31"/>
      <c r="K49" s="31"/>
      <c r="L49" s="31"/>
      <c r="M49" s="31"/>
      <c r="N49" s="31"/>
      <c r="O49" s="34"/>
      <c r="P49" s="34"/>
      <c r="Q49" s="34"/>
      <c r="R49" s="14"/>
      <c r="S49" s="14"/>
      <c r="T49" s="14"/>
      <c r="U49" s="14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1:58" ht="18" x14ac:dyDescent="0.25">
      <c r="A50" s="84"/>
      <c r="B50" s="89"/>
      <c r="C50" s="14"/>
      <c r="D50" s="90"/>
      <c r="E50" s="90"/>
      <c r="F50" s="31"/>
      <c r="G50" s="31"/>
      <c r="H50" s="31"/>
      <c r="I50" s="31"/>
      <c r="J50" s="31"/>
      <c r="K50" s="31"/>
      <c r="L50" s="31"/>
      <c r="M50" s="31"/>
      <c r="N50" s="31"/>
      <c r="O50" s="34"/>
      <c r="P50" s="34"/>
      <c r="Q50" s="34"/>
      <c r="R50" s="14"/>
      <c r="S50" s="14"/>
      <c r="T50" s="14"/>
      <c r="U50" s="14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1:58" ht="18" x14ac:dyDescent="0.25">
      <c r="A51" s="14"/>
      <c r="B51" s="14"/>
      <c r="C51" s="1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4"/>
      <c r="P51" s="34"/>
      <c r="Q51" s="34"/>
      <c r="R51" s="14"/>
      <c r="S51" s="14"/>
      <c r="T51" s="14"/>
      <c r="U51" s="14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58" ht="18" x14ac:dyDescent="0.25">
      <c r="A52" s="14"/>
      <c r="B52" s="14"/>
      <c r="C52" s="1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4"/>
      <c r="P52" s="34"/>
      <c r="Q52" s="34"/>
      <c r="R52" s="14"/>
      <c r="S52" s="14"/>
      <c r="T52" s="14"/>
      <c r="U52" s="14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1:58" ht="18" x14ac:dyDescent="0.25">
      <c r="A53" s="14"/>
      <c r="B53" s="14"/>
      <c r="C53" s="1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4"/>
      <c r="P53" s="34"/>
      <c r="Q53" s="34"/>
      <c r="R53" s="14"/>
      <c r="S53" s="14"/>
      <c r="T53" s="14"/>
      <c r="U53" s="14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1:58" x14ac:dyDescent="0.2">
      <c r="N54" s="7"/>
      <c r="O54" s="6"/>
      <c r="P54" s="6"/>
    </row>
    <row r="55" spans="1:58" x14ac:dyDescent="0.2">
      <c r="N55" s="7"/>
    </row>
  </sheetData>
  <mergeCells count="7">
    <mergeCell ref="C42:F42"/>
    <mergeCell ref="C40:F41"/>
    <mergeCell ref="B34:C34"/>
    <mergeCell ref="A3:C3"/>
    <mergeCell ref="A4:C4"/>
    <mergeCell ref="B30:C30"/>
    <mergeCell ref="B26:C26"/>
  </mergeCells>
  <phoneticPr fontId="0" type="noConversion"/>
  <pageMargins left="0.5" right="0.5" top="1" bottom="1" header="0.5" footer="0.5"/>
  <pageSetup paperSize="5" scale="50" orientation="landscape" r:id="rId1"/>
  <headerFooter alignWithMargins="0"/>
  <ignoredErrors>
    <ignoredError sqref="A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zoomScale="75" workbookViewId="0">
      <selection activeCell="C6" sqref="C6"/>
    </sheetView>
  </sheetViews>
  <sheetFormatPr defaultRowHeight="12.75" x14ac:dyDescent="0.2"/>
  <cols>
    <col min="3" max="3" width="19.85546875" customWidth="1"/>
    <col min="4" max="4" width="16.42578125" customWidth="1"/>
    <col min="5" max="5" width="18.140625" customWidth="1"/>
    <col min="6" max="6" width="15.5703125" customWidth="1"/>
    <col min="7" max="7" width="16.85546875" customWidth="1"/>
    <col min="8" max="8" width="16" customWidth="1"/>
    <col min="9" max="9" width="23.28515625" customWidth="1"/>
    <col min="10" max="10" width="27.28515625" customWidth="1"/>
    <col min="11" max="11" width="15" customWidth="1"/>
    <col min="12" max="12" width="15.5703125" customWidth="1"/>
    <col min="13" max="13" width="11.85546875" customWidth="1"/>
  </cols>
  <sheetData>
    <row r="1" spans="1:14" ht="23.25" x14ac:dyDescent="0.35">
      <c r="A1" s="9"/>
      <c r="B1" s="110"/>
      <c r="C1" s="110"/>
      <c r="D1" s="111"/>
      <c r="E1" s="112"/>
      <c r="F1" s="112"/>
      <c r="G1" s="112"/>
      <c r="H1" s="112"/>
      <c r="I1" s="112"/>
      <c r="J1" s="112"/>
      <c r="K1" s="113"/>
      <c r="L1" s="113"/>
      <c r="M1" s="113"/>
      <c r="N1" s="2"/>
    </row>
    <row r="2" spans="1:14" ht="23.25" x14ac:dyDescent="0.35">
      <c r="A2" s="9"/>
      <c r="B2" s="110"/>
      <c r="C2" s="110"/>
      <c r="D2" s="111"/>
      <c r="E2" s="112"/>
      <c r="F2" s="112"/>
      <c r="G2" s="112"/>
      <c r="H2" s="112"/>
      <c r="I2" s="112"/>
      <c r="J2" s="112"/>
      <c r="K2" s="113"/>
      <c r="L2" s="112"/>
      <c r="M2" s="113"/>
      <c r="N2" s="2"/>
    </row>
    <row r="3" spans="1:14" ht="23.25" x14ac:dyDescent="0.35">
      <c r="A3" s="9"/>
      <c r="B3" s="110"/>
      <c r="C3" s="110"/>
      <c r="D3" s="114"/>
      <c r="E3" s="114"/>
      <c r="F3" s="114"/>
      <c r="G3" s="114"/>
      <c r="H3" s="114"/>
      <c r="I3" s="114"/>
      <c r="J3" s="113"/>
      <c r="K3" s="113"/>
      <c r="L3" s="113"/>
      <c r="M3" s="113"/>
      <c r="N3" s="2"/>
    </row>
    <row r="4" spans="1:14" ht="23.25" x14ac:dyDescent="0.35">
      <c r="A4" s="9"/>
      <c r="B4" s="110"/>
      <c r="C4" s="110"/>
      <c r="D4" s="114"/>
      <c r="E4" s="114"/>
      <c r="F4" s="114"/>
      <c r="G4" s="114"/>
      <c r="H4" s="114"/>
      <c r="I4" s="114"/>
      <c r="J4" s="113"/>
      <c r="K4" s="113"/>
      <c r="L4" s="113"/>
      <c r="M4" s="113"/>
      <c r="N4" s="2"/>
    </row>
    <row r="5" spans="1:14" ht="23.25" x14ac:dyDescent="0.35">
      <c r="A5" s="9"/>
      <c r="B5" s="110"/>
      <c r="C5" s="110"/>
      <c r="D5" s="114"/>
      <c r="E5" s="114"/>
      <c r="F5" s="114"/>
      <c r="G5" s="114"/>
      <c r="H5" s="114"/>
      <c r="I5" s="114"/>
      <c r="J5" s="113"/>
      <c r="K5" s="113"/>
      <c r="L5" s="113"/>
      <c r="M5" s="113"/>
      <c r="N5" s="2"/>
    </row>
    <row r="6" spans="1:14" ht="23.25" x14ac:dyDescent="0.35">
      <c r="A6" s="8"/>
      <c r="B6" s="111"/>
      <c r="C6" s="111" t="s">
        <v>71</v>
      </c>
      <c r="D6" s="113"/>
      <c r="E6" s="113"/>
      <c r="F6" s="113"/>
      <c r="G6" s="113"/>
      <c r="H6" s="113"/>
      <c r="I6" s="40">
        <v>3125135</v>
      </c>
      <c r="J6" s="113"/>
      <c r="K6" s="113"/>
      <c r="L6" s="113"/>
      <c r="M6" s="113"/>
      <c r="N6" s="2"/>
    </row>
    <row r="7" spans="1:14" ht="23.25" x14ac:dyDescent="0.35">
      <c r="A7" s="8"/>
      <c r="B7" s="111"/>
      <c r="C7" s="111"/>
      <c r="D7" s="113"/>
      <c r="E7" s="113"/>
      <c r="F7" s="113"/>
      <c r="G7" s="113"/>
      <c r="H7" s="113"/>
      <c r="I7" s="46">
        <v>69302</v>
      </c>
      <c r="J7" s="113"/>
      <c r="K7" s="113"/>
      <c r="L7" s="113"/>
      <c r="M7" s="113"/>
      <c r="N7" s="2"/>
    </row>
    <row r="8" spans="1:14" ht="23.25" x14ac:dyDescent="0.35">
      <c r="A8" s="5"/>
      <c r="B8" s="113"/>
      <c r="C8" s="113"/>
      <c r="D8" s="118"/>
      <c r="E8" s="118"/>
      <c r="F8" s="118"/>
      <c r="G8" s="118"/>
      <c r="H8" s="118"/>
      <c r="I8" s="46">
        <v>96608</v>
      </c>
      <c r="J8" s="113"/>
      <c r="K8" s="113"/>
      <c r="L8" s="113"/>
      <c r="M8" s="113"/>
      <c r="N8" s="2"/>
    </row>
    <row r="9" spans="1:14" ht="23.25" x14ac:dyDescent="0.35">
      <c r="A9" s="5"/>
      <c r="B9" s="113"/>
      <c r="C9" s="113"/>
      <c r="D9" s="113"/>
      <c r="E9" s="113"/>
      <c r="F9" s="113"/>
      <c r="G9" s="113"/>
      <c r="H9" s="113"/>
      <c r="I9" s="54">
        <v>54396</v>
      </c>
      <c r="J9" s="113"/>
      <c r="K9" s="113"/>
      <c r="L9" s="113"/>
      <c r="M9" s="113"/>
      <c r="N9" s="2"/>
    </row>
    <row r="10" spans="1:14" ht="23.25" x14ac:dyDescent="0.35">
      <c r="A10" s="5"/>
      <c r="B10" s="113"/>
      <c r="C10" s="113"/>
      <c r="D10" s="113"/>
      <c r="E10" s="113"/>
      <c r="F10" s="113"/>
      <c r="G10" s="113"/>
      <c r="H10" s="113"/>
      <c r="I10" s="54">
        <v>318225</v>
      </c>
      <c r="J10" s="114"/>
      <c r="K10" s="114"/>
      <c r="L10" s="114"/>
      <c r="M10" s="115"/>
      <c r="N10" s="2"/>
    </row>
    <row r="11" spans="1:14" ht="23.25" x14ac:dyDescent="0.35">
      <c r="A11" s="5"/>
      <c r="B11" s="113"/>
      <c r="C11" s="113"/>
      <c r="D11" s="119"/>
      <c r="E11" s="119"/>
      <c r="F11" s="119"/>
      <c r="G11" s="119"/>
      <c r="H11" s="119"/>
      <c r="I11" s="46">
        <v>51885</v>
      </c>
      <c r="J11" s="114"/>
      <c r="K11" s="113"/>
      <c r="L11" s="113"/>
      <c r="M11" s="113"/>
      <c r="N11" s="2"/>
    </row>
    <row r="12" spans="1:14" ht="23.25" x14ac:dyDescent="0.35">
      <c r="A12" s="5"/>
      <c r="B12" s="113"/>
      <c r="C12" s="113"/>
      <c r="D12" s="119"/>
      <c r="E12" s="119"/>
      <c r="F12" s="119"/>
      <c r="G12" s="119"/>
      <c r="H12" s="119"/>
      <c r="I12" s="46">
        <v>15000</v>
      </c>
      <c r="J12" s="114"/>
      <c r="K12" s="113"/>
      <c r="L12" s="113"/>
      <c r="M12" s="113"/>
      <c r="N12" s="2"/>
    </row>
    <row r="13" spans="1:14" ht="23.25" x14ac:dyDescent="0.35">
      <c r="A13" s="10"/>
      <c r="B13" s="116"/>
      <c r="C13" s="116"/>
      <c r="D13" s="119"/>
      <c r="E13" s="119"/>
      <c r="F13" s="119"/>
      <c r="G13" s="119"/>
      <c r="H13" s="119"/>
      <c r="I13" s="46">
        <v>20000</v>
      </c>
      <c r="J13" s="114"/>
      <c r="K13" s="114"/>
      <c r="L13" s="114"/>
      <c r="M13" s="115"/>
      <c r="N13" s="2"/>
    </row>
    <row r="14" spans="1:14" ht="23.25" x14ac:dyDescent="0.35">
      <c r="A14" s="5"/>
      <c r="B14" s="113"/>
      <c r="C14" s="113"/>
      <c r="D14" s="119"/>
      <c r="E14" s="119"/>
      <c r="F14" s="119"/>
      <c r="G14" s="119"/>
      <c r="H14" s="119"/>
      <c r="I14" s="46">
        <v>387962</v>
      </c>
      <c r="J14" s="118">
        <f>I6/5</f>
        <v>625027</v>
      </c>
      <c r="K14" s="113"/>
      <c r="L14" s="113"/>
      <c r="M14" s="113"/>
      <c r="N14" s="2"/>
    </row>
    <row r="15" spans="1:14" ht="23.25" x14ac:dyDescent="0.35">
      <c r="A15" s="5"/>
      <c r="B15" s="113"/>
      <c r="C15" s="113"/>
      <c r="D15" s="119"/>
      <c r="E15" s="119"/>
      <c r="F15" s="119"/>
      <c r="G15" s="119"/>
      <c r="H15" s="119"/>
      <c r="I15" s="46">
        <v>306251</v>
      </c>
      <c r="J15" s="118">
        <f t="shared" ref="J15:J30" si="0">I7/5</f>
        <v>13860.4</v>
      </c>
      <c r="K15" s="113"/>
      <c r="L15" s="113"/>
      <c r="M15" s="113"/>
      <c r="N15" s="2"/>
    </row>
    <row r="16" spans="1:14" ht="23.25" x14ac:dyDescent="0.35">
      <c r="A16" s="5"/>
      <c r="B16" s="113"/>
      <c r="C16" s="117"/>
      <c r="D16" s="119"/>
      <c r="E16" s="119"/>
      <c r="F16" s="119"/>
      <c r="G16" s="119"/>
      <c r="H16" s="119"/>
      <c r="I16" s="46">
        <v>58777</v>
      </c>
      <c r="J16" s="118">
        <f t="shared" si="0"/>
        <v>19321.599999999999</v>
      </c>
      <c r="K16" s="118"/>
      <c r="L16" s="118"/>
      <c r="M16" s="118"/>
      <c r="N16" s="2"/>
    </row>
    <row r="17" spans="1:14" ht="23.25" x14ac:dyDescent="0.35">
      <c r="A17" s="2"/>
      <c r="B17" s="113"/>
      <c r="C17" s="113"/>
      <c r="D17" s="119"/>
      <c r="E17" s="119"/>
      <c r="F17" s="119"/>
      <c r="G17" s="119"/>
      <c r="H17" s="119"/>
      <c r="I17" s="46">
        <v>133705</v>
      </c>
      <c r="J17" s="118">
        <f t="shared" si="0"/>
        <v>10879.2</v>
      </c>
      <c r="K17" s="113"/>
      <c r="L17" s="113"/>
      <c r="M17" s="113"/>
      <c r="N17" s="2"/>
    </row>
    <row r="18" spans="1:14" ht="23.25" x14ac:dyDescent="0.35">
      <c r="A18" s="2"/>
      <c r="B18" s="113"/>
      <c r="C18" s="113"/>
      <c r="D18" s="119"/>
      <c r="E18" s="119"/>
      <c r="F18" s="119"/>
      <c r="G18" s="119"/>
      <c r="H18" s="119"/>
      <c r="I18" s="46">
        <v>89449</v>
      </c>
      <c r="J18" s="118">
        <f t="shared" si="0"/>
        <v>63645</v>
      </c>
      <c r="K18" s="113"/>
      <c r="L18" s="113"/>
      <c r="M18" s="113"/>
      <c r="N18" s="2"/>
    </row>
    <row r="19" spans="1:14" ht="23.25" x14ac:dyDescent="0.35">
      <c r="B19" s="119"/>
      <c r="C19" s="119"/>
      <c r="D19" s="119"/>
      <c r="E19" s="119"/>
      <c r="F19" s="119"/>
      <c r="G19" s="119"/>
      <c r="H19" s="119"/>
      <c r="I19" s="46">
        <v>36818</v>
      </c>
      <c r="J19" s="118">
        <f t="shared" si="0"/>
        <v>10377</v>
      </c>
      <c r="K19" s="119"/>
      <c r="L19" s="119"/>
      <c r="M19" s="119"/>
    </row>
    <row r="20" spans="1:14" ht="23.25" x14ac:dyDescent="0.35">
      <c r="B20" s="119"/>
      <c r="C20" s="119"/>
      <c r="D20" s="119"/>
      <c r="E20" s="119"/>
      <c r="F20" s="119"/>
      <c r="G20" s="119"/>
      <c r="H20" s="119"/>
      <c r="I20" s="46">
        <v>29800</v>
      </c>
      <c r="J20" s="118">
        <f t="shared" si="0"/>
        <v>3000</v>
      </c>
      <c r="K20" s="119"/>
      <c r="L20" s="119"/>
      <c r="M20" s="119"/>
    </row>
    <row r="21" spans="1:14" ht="23.25" x14ac:dyDescent="0.35">
      <c r="B21" s="119"/>
      <c r="C21" s="119"/>
      <c r="D21" s="119"/>
      <c r="E21" s="119"/>
      <c r="F21" s="119"/>
      <c r="G21" s="119"/>
      <c r="H21" s="119"/>
      <c r="I21" s="46">
        <v>4220899</v>
      </c>
      <c r="J21" s="118">
        <f t="shared" si="0"/>
        <v>4000</v>
      </c>
      <c r="K21" s="119"/>
      <c r="L21" s="119"/>
      <c r="M21" s="119"/>
    </row>
    <row r="22" spans="1:14" ht="23.25" x14ac:dyDescent="0.35">
      <c r="B22" s="119"/>
      <c r="C22" s="119"/>
      <c r="D22" s="119"/>
      <c r="E22" s="119"/>
      <c r="F22" s="119"/>
      <c r="G22" s="119"/>
      <c r="H22" s="119"/>
      <c r="I22" s="46">
        <v>70264</v>
      </c>
      <c r="J22" s="118">
        <f t="shared" si="0"/>
        <v>77592.399999999994</v>
      </c>
      <c r="K22" s="119"/>
      <c r="L22" s="119"/>
      <c r="M22" s="119"/>
    </row>
    <row r="23" spans="1:14" ht="23.25" x14ac:dyDescent="0.35">
      <c r="B23" s="119"/>
      <c r="C23" s="119"/>
      <c r="D23" s="119"/>
      <c r="E23" s="119"/>
      <c r="F23" s="119"/>
      <c r="G23" s="119"/>
      <c r="H23" s="119"/>
      <c r="I23" s="119"/>
      <c r="J23" s="118">
        <f t="shared" si="0"/>
        <v>61250.2</v>
      </c>
      <c r="K23" s="119"/>
      <c r="L23" s="119"/>
      <c r="M23" s="119"/>
    </row>
    <row r="24" spans="1:14" ht="23.25" x14ac:dyDescent="0.35">
      <c r="B24" s="119"/>
      <c r="C24" s="119"/>
      <c r="D24" s="119"/>
      <c r="E24" s="119"/>
      <c r="F24" s="119"/>
      <c r="G24" s="119"/>
      <c r="H24" s="119"/>
      <c r="I24" s="119"/>
      <c r="J24" s="118">
        <f t="shared" si="0"/>
        <v>11755.4</v>
      </c>
      <c r="K24" s="119"/>
      <c r="L24" s="119"/>
      <c r="M24" s="119"/>
    </row>
    <row r="25" spans="1:14" ht="23.25" x14ac:dyDescent="0.35">
      <c r="B25" s="119"/>
      <c r="C25" s="119"/>
      <c r="D25" s="119"/>
      <c r="E25" s="119"/>
      <c r="F25" s="119"/>
      <c r="G25" s="119"/>
      <c r="H25" s="119"/>
      <c r="I25" s="119"/>
      <c r="J25" s="118">
        <f t="shared" si="0"/>
        <v>26741</v>
      </c>
      <c r="K25" s="119"/>
      <c r="L25" s="119"/>
      <c r="M25" s="119"/>
    </row>
    <row r="26" spans="1:14" ht="23.25" x14ac:dyDescent="0.35">
      <c r="B26" s="119"/>
      <c r="C26" s="119"/>
      <c r="D26" s="119"/>
      <c r="E26" s="119"/>
      <c r="F26" s="119"/>
      <c r="G26" s="119"/>
      <c r="H26" s="119"/>
      <c r="I26" s="119"/>
      <c r="J26" s="118">
        <f t="shared" si="0"/>
        <v>17889.8</v>
      </c>
      <c r="K26" s="119"/>
      <c r="L26" s="119"/>
      <c r="M26" s="119"/>
    </row>
    <row r="27" spans="1:14" ht="23.25" x14ac:dyDescent="0.35">
      <c r="B27" s="119"/>
      <c r="C27" s="119"/>
      <c r="D27" s="119"/>
      <c r="E27" s="119"/>
      <c r="F27" s="119"/>
      <c r="G27" s="119"/>
      <c r="H27" s="119"/>
      <c r="I27" s="119"/>
      <c r="J27" s="118">
        <f t="shared" si="0"/>
        <v>7363.6</v>
      </c>
      <c r="K27" s="119"/>
      <c r="L27" s="119"/>
      <c r="M27" s="119"/>
    </row>
    <row r="28" spans="1:14" ht="23.25" x14ac:dyDescent="0.35">
      <c r="B28" s="119"/>
      <c r="C28" s="119"/>
      <c r="D28" s="119"/>
      <c r="E28" s="119"/>
      <c r="F28" s="119"/>
      <c r="G28" s="119"/>
      <c r="H28" s="119"/>
      <c r="I28" s="119"/>
      <c r="J28" s="118">
        <f t="shared" si="0"/>
        <v>5960</v>
      </c>
      <c r="K28" s="119"/>
      <c r="L28" s="119"/>
      <c r="M28" s="119"/>
    </row>
    <row r="29" spans="1:14" ht="23.25" x14ac:dyDescent="0.35">
      <c r="B29" s="119"/>
      <c r="C29" s="119"/>
      <c r="D29" s="119"/>
      <c r="E29" s="119"/>
      <c r="F29" s="119"/>
      <c r="G29" s="119"/>
      <c r="H29" s="119"/>
      <c r="I29" s="119"/>
      <c r="J29" s="118">
        <f t="shared" si="0"/>
        <v>844179.8</v>
      </c>
      <c r="K29" s="119"/>
      <c r="L29" s="119"/>
      <c r="M29" s="119"/>
    </row>
    <row r="30" spans="1:14" ht="23.25" x14ac:dyDescent="0.35">
      <c r="B30" s="119"/>
      <c r="C30" s="119"/>
      <c r="D30" s="119"/>
      <c r="E30" s="119"/>
      <c r="F30" s="119"/>
      <c r="G30" s="119"/>
      <c r="H30" s="119"/>
      <c r="I30" s="119"/>
      <c r="J30" s="118">
        <f t="shared" si="0"/>
        <v>14052.8</v>
      </c>
      <c r="K30" s="119"/>
      <c r="L30" s="119"/>
      <c r="M30" s="119"/>
    </row>
    <row r="31" spans="1:14" ht="23.25" x14ac:dyDescent="0.35"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</row>
    <row r="32" spans="1:14" ht="23.25" x14ac:dyDescent="0.35"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</row>
    <row r="33" spans="2:13" ht="23.25" x14ac:dyDescent="0.35"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</row>
    <row r="34" spans="2:13" ht="23.25" x14ac:dyDescent="0.35"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</row>
    <row r="35" spans="2:13" ht="23.25" x14ac:dyDescent="0.35"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</row>
    <row r="36" spans="2:13" ht="23.25" x14ac:dyDescent="0.35">
      <c r="B36" s="119"/>
      <c r="C36" s="119"/>
      <c r="J36" s="119"/>
      <c r="K36" s="119"/>
      <c r="L36" s="119"/>
      <c r="M36" s="119"/>
    </row>
    <row r="37" spans="2:13" ht="23.25" x14ac:dyDescent="0.35">
      <c r="B37" s="119"/>
      <c r="C37" s="119"/>
      <c r="J37" s="119"/>
      <c r="K37" s="119"/>
      <c r="L37" s="119"/>
      <c r="M37" s="119"/>
    </row>
    <row r="38" spans="2:13" ht="23.25" x14ac:dyDescent="0.35">
      <c r="B38" s="119"/>
      <c r="C38" s="119"/>
      <c r="J38" s="119"/>
      <c r="K38" s="119"/>
      <c r="L38" s="119"/>
      <c r="M38" s="119"/>
    </row>
    <row r="39" spans="2:13" ht="23.25" x14ac:dyDescent="0.35">
      <c r="B39" s="119"/>
      <c r="C39" s="119"/>
      <c r="J39" s="119"/>
      <c r="K39" s="119"/>
      <c r="L39" s="119"/>
      <c r="M39" s="119"/>
    </row>
    <row r="40" spans="2:13" ht="23.25" x14ac:dyDescent="0.35">
      <c r="B40" s="119"/>
      <c r="C40" s="119"/>
      <c r="J40" s="119"/>
      <c r="K40" s="119"/>
      <c r="L40" s="119"/>
      <c r="M40" s="119"/>
    </row>
    <row r="41" spans="2:13" ht="23.25" x14ac:dyDescent="0.35">
      <c r="B41" s="119"/>
      <c r="C41" s="119"/>
      <c r="J41" s="119"/>
      <c r="K41" s="119"/>
      <c r="L41" s="119"/>
      <c r="M41" s="119"/>
    </row>
    <row r="42" spans="2:13" ht="23.25" x14ac:dyDescent="0.35">
      <c r="B42" s="119"/>
      <c r="C42" s="119"/>
      <c r="J42" s="119"/>
      <c r="K42" s="119"/>
      <c r="L42" s="119"/>
      <c r="M42" s="119"/>
    </row>
    <row r="43" spans="2:13" ht="23.25" x14ac:dyDescent="0.35">
      <c r="B43" s="119"/>
      <c r="C43" s="119"/>
      <c r="J43" s="119"/>
      <c r="K43" s="119"/>
      <c r="L43" s="119"/>
      <c r="M43" s="119"/>
    </row>
  </sheetData>
  <phoneticPr fontId="0" type="noConversion"/>
  <pageMargins left="0.75" right="0.75" top="1" bottom="1" header="0.5" footer="0.5"/>
  <pageSetup paperSize="5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N10:O19"/>
  <sheetViews>
    <sheetView workbookViewId="0">
      <selection activeCell="X20" sqref="X20"/>
    </sheetView>
  </sheetViews>
  <sheetFormatPr defaultRowHeight="12.75" x14ac:dyDescent="0.2"/>
  <cols>
    <col min="14" max="14" width="13" customWidth="1"/>
    <col min="15" max="15" width="11.7109375" customWidth="1"/>
  </cols>
  <sheetData>
    <row r="10" spans="14:15" x14ac:dyDescent="0.2">
      <c r="N10">
        <v>3784225</v>
      </c>
      <c r="O10">
        <f>N10/3</f>
        <v>1261408.3333333333</v>
      </c>
    </row>
    <row r="11" spans="14:15" x14ac:dyDescent="0.2">
      <c r="O11">
        <f>N10/4</f>
        <v>946056.25</v>
      </c>
    </row>
    <row r="14" spans="14:15" x14ac:dyDescent="0.2">
      <c r="N14">
        <v>503188</v>
      </c>
      <c r="O14">
        <f>N14/3</f>
        <v>167729.33333333334</v>
      </c>
    </row>
    <row r="15" spans="14:15" x14ac:dyDescent="0.2">
      <c r="O15">
        <f>N14/4</f>
        <v>125797</v>
      </c>
    </row>
    <row r="18" spans="14:15" x14ac:dyDescent="0.2">
      <c r="N18">
        <v>75120</v>
      </c>
      <c r="O18">
        <f>N18/4</f>
        <v>18780</v>
      </c>
    </row>
    <row r="19" spans="14:15" x14ac:dyDescent="0.2">
      <c r="O19">
        <f>N18/3</f>
        <v>25040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Darren Coldwell</cp:lastModifiedBy>
  <cp:lastPrinted>2018-09-07T15:21:40Z</cp:lastPrinted>
  <dcterms:created xsi:type="dcterms:W3CDTF">2000-05-03T17:49:22Z</dcterms:created>
  <dcterms:modified xsi:type="dcterms:W3CDTF">2018-09-07T15:25:17Z</dcterms:modified>
</cp:coreProperties>
</file>